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285" activeTab="0"/>
  </bookViews>
  <sheets>
    <sheet name="bez prefinansowania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<sst xmlns="http://schemas.openxmlformats.org/spreadsheetml/2006/main" count="81" uniqueCount="74">
  <si>
    <t xml:space="preserve">Lp. </t>
  </si>
  <si>
    <t>Prognoza na 2012</t>
  </si>
  <si>
    <t>Prognoza na 2013</t>
  </si>
  <si>
    <t>Prognoza na 2014</t>
  </si>
  <si>
    <t>I</t>
  </si>
  <si>
    <t>A</t>
  </si>
  <si>
    <t>1.</t>
  </si>
  <si>
    <t>B.</t>
  </si>
  <si>
    <t xml:space="preserve">Subwencje </t>
  </si>
  <si>
    <t>C.</t>
  </si>
  <si>
    <t>II</t>
  </si>
  <si>
    <t xml:space="preserve">II. WYDATKI OGÓŁEM </t>
  </si>
  <si>
    <t>A.</t>
  </si>
  <si>
    <t xml:space="preserve">Wydatki bieżące </t>
  </si>
  <si>
    <t xml:space="preserve">B. </t>
  </si>
  <si>
    <t xml:space="preserve">Wydatki majątkowe </t>
  </si>
  <si>
    <t xml:space="preserve">III </t>
  </si>
  <si>
    <t xml:space="preserve">III WYNIK FINANSOWY ( I-II ) </t>
  </si>
  <si>
    <t xml:space="preserve"> Finansowanie przychody - rozchody</t>
  </si>
  <si>
    <t xml:space="preserve"> Przychody ogółem </t>
  </si>
  <si>
    <t xml:space="preserve">Udział % spłaty w danym roku rat kredytów, pożyczek wraz z odsetkami do planowanych/wykonanych dochodów  </t>
  </si>
  <si>
    <t>Dotacje celowe otrzymane z budżetu państwa oraz innych jednostek sektora fiansów publicznych</t>
  </si>
  <si>
    <t xml:space="preserve">I. DOCHODY OGÓŁEM </t>
  </si>
  <si>
    <t>Obligacje jednostek samorządowych</t>
  </si>
  <si>
    <t>Wolne środki</t>
  </si>
  <si>
    <t>Wykup papierów wartościowych</t>
  </si>
  <si>
    <t xml:space="preserve">Udzielone poręczenia </t>
  </si>
  <si>
    <t>Odsetki od obligacji</t>
  </si>
  <si>
    <t>Poziom obsługi długu /spłaty rat w danym roku / z tego:</t>
  </si>
  <si>
    <t>3.</t>
  </si>
  <si>
    <t>4.</t>
  </si>
  <si>
    <t>2.</t>
  </si>
  <si>
    <t xml:space="preserve">Udział % łącznej kwoty długu na koniec roku budżetowego do dochodów w danym roku </t>
  </si>
  <si>
    <t>Wykonanie  za 2007 rok</t>
  </si>
  <si>
    <t>Dochody własne w tym:</t>
  </si>
  <si>
    <t>Wpływy z podatków i opłat</t>
  </si>
  <si>
    <t>Udziały w podatkach stanowiących dochód budżetu państwa</t>
  </si>
  <si>
    <t>Dochody z majątku gminy</t>
  </si>
  <si>
    <t>Środki pochodzące z budżetu Unii Europejskiej wraz ze współfinansowaniem krajowym</t>
  </si>
  <si>
    <t xml:space="preserve">Kredyty i pożyczki </t>
  </si>
  <si>
    <t>Wykonanie za 2008 rok</t>
  </si>
  <si>
    <t>Plaowany kredyt - krótkoterminowy</t>
  </si>
  <si>
    <t>Udział % spłaty w danym roku rat kredytów, pożyczek wraz z odsetkami do planowanych/wykonanych dochodów po uwzględnieniu wyłaczeń (art.169 ust. 3)</t>
  </si>
  <si>
    <t>Pozostałe dochody</t>
  </si>
  <si>
    <t xml:space="preserve">III  </t>
  </si>
  <si>
    <t xml:space="preserve">IV.  Odsetki w tym : </t>
  </si>
  <si>
    <t>Rozchody w tym :</t>
  </si>
  <si>
    <t>5.</t>
  </si>
  <si>
    <t xml:space="preserve">WYSZCZEGÓLNIENIE 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</si>
  <si>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</si>
  <si>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</si>
  <si>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</si>
  <si>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</si>
  <si>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</si>
  <si>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</si>
  <si>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</si>
  <si>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</si>
  <si>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Wykup papierów wartoś. emit. w 2009 r.</t>
  </si>
  <si>
    <t>na realizację programów i projektów realizowanych z udziałem środków, o których mowa w art5.ust.3 ustawy o finansach publicznych</t>
  </si>
  <si>
    <t>Raty kredytów</t>
  </si>
  <si>
    <t>Odsetki od kredytów</t>
  </si>
  <si>
    <t>plan na 2009</t>
  </si>
  <si>
    <t>Prognoza na 2010</t>
  </si>
  <si>
    <t>Prognoza na 2011</t>
  </si>
  <si>
    <t>Prognoza na 2015</t>
  </si>
  <si>
    <t>prognoza kwoty dlugu 2010wzór z rio.xls — raport zgodności</t>
  </si>
  <si>
    <t>Uruchom na: 2009-11-10 12:31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</si>
  <si>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</si>
  <si>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</si>
  <si>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</si>
  <si>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</si>
  <si>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Łączna kwota długu na koniec roku budżetowego w tym z tytułu:</t>
  </si>
  <si>
    <t>Zaciągniętych pożyczek i kredytów</t>
  </si>
  <si>
    <t>wyemitowanych papierów wartościowych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</si>
</sst>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"/>
    <numFmt numFmtId="165" formatCode="0.0%"/>
    <numFmt numFmtId="166" formatCode="#,##0.0"/>
  </numFmts>
  <fonts count="44">
    <font>
      <sz val="12"/>
      <name val="Arial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ahoma"/>
      <family val="2"/>
    </font>
    <font>
      <sz val="8"/>
      <name val="Times New Roman CE"/>
      <family val="1"/>
    </font>
    <font>
      <sz val="8"/>
      <name val="Tahoma"/>
      <family val="2"/>
    </font>
    <font>
      <b/>
      <sz val="8"/>
      <color indexed="9"/>
      <name val="Times New Roman CE"/>
      <family val="1"/>
    </font>
    <font>
      <sz val="8"/>
      <color indexed="9"/>
      <name val="Times New Roman CE"/>
      <family val="1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Fill="1" applyAlignment="1">
      <alignment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center" wrapText="1"/>
    </xf>
    <xf numFmtId="3" fontId="3" fillId="34" borderId="0" xfId="0" applyNumberFormat="1" applyFont="1" applyFill="1" applyBorder="1" applyAlignment="1">
      <alignment horizontal="center" wrapText="1"/>
    </xf>
    <xf numFmtId="3" fontId="2" fillId="34" borderId="0" xfId="0" applyNumberFormat="1" applyFont="1" applyFill="1" applyAlignment="1">
      <alignment wrapText="1"/>
    </xf>
    <xf numFmtId="3" fontId="2" fillId="33" borderId="0" xfId="0" applyNumberFormat="1" applyFont="1" applyFill="1" applyAlignment="1">
      <alignment wrapText="1"/>
    </xf>
    <xf numFmtId="3" fontId="2" fillId="33" borderId="13" xfId="0" applyNumberFormat="1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wrapText="1"/>
    </xf>
    <xf numFmtId="3" fontId="3" fillId="33" borderId="15" xfId="0" applyNumberFormat="1" applyFont="1" applyFill="1" applyBorder="1" applyAlignment="1">
      <alignment wrapText="1"/>
    </xf>
    <xf numFmtId="3" fontId="2" fillId="34" borderId="0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14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>
      <alignment wrapText="1"/>
    </xf>
    <xf numFmtId="3" fontId="5" fillId="34" borderId="14" xfId="0" applyNumberFormat="1" applyFont="1" applyFill="1" applyBorder="1" applyAlignment="1">
      <alignment wrapText="1"/>
    </xf>
    <xf numFmtId="3" fontId="5" fillId="34" borderId="15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2" fillId="34" borderId="13" xfId="0" applyNumberFormat="1" applyFont="1" applyFill="1" applyBorder="1" applyAlignment="1">
      <alignment wrapText="1"/>
    </xf>
    <xf numFmtId="3" fontId="3" fillId="34" borderId="13" xfId="0" applyNumberFormat="1" applyFont="1" applyFill="1" applyBorder="1" applyAlignment="1">
      <alignment horizontal="center" wrapText="1"/>
    </xf>
    <xf numFmtId="3" fontId="3" fillId="34" borderId="14" xfId="0" applyNumberFormat="1" applyFont="1" applyFill="1" applyBorder="1" applyAlignment="1">
      <alignment wrapText="1"/>
    </xf>
    <xf numFmtId="3" fontId="3" fillId="34" borderId="15" xfId="0" applyNumberFormat="1" applyFont="1" applyFill="1" applyBorder="1" applyAlignment="1">
      <alignment wrapText="1"/>
    </xf>
    <xf numFmtId="3" fontId="4" fillId="34" borderId="13" xfId="0" applyNumberFormat="1" applyFont="1" applyFill="1" applyBorder="1" applyAlignment="1">
      <alignment wrapText="1"/>
    </xf>
    <xf numFmtId="3" fontId="5" fillId="34" borderId="16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0" xfId="0" applyNumberFormat="1" applyFont="1" applyFill="1" applyBorder="1" applyAlignment="1">
      <alignment wrapText="1"/>
    </xf>
    <xf numFmtId="3" fontId="4" fillId="34" borderId="0" xfId="0" applyNumberFormat="1" applyFont="1" applyFill="1" applyAlignment="1">
      <alignment wrapText="1"/>
    </xf>
    <xf numFmtId="3" fontId="5" fillId="34" borderId="13" xfId="0" applyNumberFormat="1" applyFont="1" applyFill="1" applyBorder="1" applyAlignment="1">
      <alignment horizontal="center" wrapText="1"/>
    </xf>
    <xf numFmtId="3" fontId="2" fillId="34" borderId="17" xfId="0" applyNumberFormat="1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left" wrapText="1"/>
    </xf>
    <xf numFmtId="3" fontId="2" fillId="34" borderId="14" xfId="0" applyNumberFormat="1" applyFont="1" applyFill="1" applyBorder="1" applyAlignment="1">
      <alignment wrapText="1"/>
    </xf>
    <xf numFmtId="3" fontId="6" fillId="34" borderId="14" xfId="0" applyNumberFormat="1" applyFont="1" applyFill="1" applyBorder="1" applyAlignment="1">
      <alignment wrapText="1"/>
    </xf>
    <xf numFmtId="3" fontId="2" fillId="34" borderId="15" xfId="0" applyNumberFormat="1" applyFont="1" applyFill="1" applyBorder="1" applyAlignment="1">
      <alignment wrapText="1"/>
    </xf>
    <xf numFmtId="3" fontId="2" fillId="34" borderId="18" xfId="0" applyNumberFormat="1" applyFont="1" applyFill="1" applyBorder="1" applyAlignment="1">
      <alignment wrapText="1"/>
    </xf>
    <xf numFmtId="3" fontId="5" fillId="34" borderId="18" xfId="0" applyNumberFormat="1" applyFont="1" applyFill="1" applyBorder="1" applyAlignment="1">
      <alignment horizontal="center" wrapText="1"/>
    </xf>
    <xf numFmtId="3" fontId="5" fillId="34" borderId="19" xfId="0" applyNumberFormat="1" applyFont="1" applyFill="1" applyBorder="1" applyAlignment="1">
      <alignment horizontal="left" wrapText="1"/>
    </xf>
    <xf numFmtId="3" fontId="5" fillId="34" borderId="19" xfId="0" applyNumberFormat="1" applyFont="1" applyFill="1" applyBorder="1" applyAlignment="1">
      <alignment wrapText="1"/>
    </xf>
    <xf numFmtId="3" fontId="3" fillId="34" borderId="18" xfId="0" applyNumberFormat="1" applyFont="1" applyFill="1" applyBorder="1" applyAlignment="1">
      <alignment horizontal="center" wrapText="1"/>
    </xf>
    <xf numFmtId="3" fontId="3" fillId="34" borderId="19" xfId="0" applyNumberFormat="1" applyFont="1" applyFill="1" applyBorder="1" applyAlignment="1">
      <alignment horizontal="left" wrapText="1"/>
    </xf>
    <xf numFmtId="3" fontId="3" fillId="34" borderId="19" xfId="0" applyNumberFormat="1" applyFont="1" applyFill="1" applyBorder="1" applyAlignment="1">
      <alignment wrapText="1"/>
    </xf>
    <xf numFmtId="3" fontId="3" fillId="34" borderId="20" xfId="0" applyNumberFormat="1" applyFont="1" applyFill="1" applyBorder="1" applyAlignment="1">
      <alignment wrapText="1"/>
    </xf>
    <xf numFmtId="3" fontId="5" fillId="34" borderId="20" xfId="0" applyNumberFormat="1" applyFont="1" applyFill="1" applyBorder="1" applyAlignment="1">
      <alignment wrapText="1"/>
    </xf>
    <xf numFmtId="3" fontId="5" fillId="34" borderId="16" xfId="0" applyNumberFormat="1" applyFont="1" applyFill="1" applyBorder="1" applyAlignment="1">
      <alignment horizontal="center" wrapText="1"/>
    </xf>
    <xf numFmtId="3" fontId="7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3" fillId="34" borderId="14" xfId="0" applyNumberFormat="1" applyFont="1" applyFill="1" applyBorder="1" applyAlignment="1">
      <alignment horizontal="left" wrapText="1"/>
    </xf>
    <xf numFmtId="10" fontId="5" fillId="34" borderId="19" xfId="0" applyNumberFormat="1" applyFont="1" applyFill="1" applyBorder="1" applyAlignment="1">
      <alignment wrapText="1"/>
    </xf>
    <xf numFmtId="10" fontId="5" fillId="34" borderId="20" xfId="0" applyNumberFormat="1" applyFont="1" applyFill="1" applyBorder="1" applyAlignment="1">
      <alignment wrapText="1"/>
    </xf>
    <xf numFmtId="3" fontId="2" fillId="33" borderId="18" xfId="0" applyNumberFormat="1" applyFont="1" applyFill="1" applyBorder="1" applyAlignment="1">
      <alignment wrapText="1"/>
    </xf>
    <xf numFmtId="3" fontId="3" fillId="33" borderId="19" xfId="0" applyNumberFormat="1" applyFont="1" applyFill="1" applyBorder="1" applyAlignment="1">
      <alignment wrapText="1"/>
    </xf>
    <xf numFmtId="3" fontId="3" fillId="33" borderId="20" xfId="0" applyNumberFormat="1" applyFont="1" applyFill="1" applyBorder="1" applyAlignment="1">
      <alignment wrapText="1"/>
    </xf>
    <xf numFmtId="10" fontId="5" fillId="34" borderId="21" xfId="0" applyNumberFormat="1" applyFont="1" applyFill="1" applyBorder="1" applyAlignment="1">
      <alignment wrapText="1"/>
    </xf>
    <xf numFmtId="10" fontId="5" fillId="34" borderId="22" xfId="0" applyNumberFormat="1" applyFont="1" applyFill="1" applyBorder="1" applyAlignment="1">
      <alignment wrapText="1"/>
    </xf>
    <xf numFmtId="3" fontId="3" fillId="34" borderId="23" xfId="0" applyNumberFormat="1" applyFont="1" applyFill="1" applyBorder="1" applyAlignment="1">
      <alignment horizontal="left" wrapText="1"/>
    </xf>
    <xf numFmtId="3" fontId="2" fillId="33" borderId="13" xfId="0" applyNumberFormat="1" applyFont="1" applyFill="1" applyBorder="1" applyAlignment="1">
      <alignment wrapText="1"/>
    </xf>
    <xf numFmtId="3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3" fontId="3" fillId="33" borderId="17" xfId="0" applyNumberFormat="1" applyFont="1" applyFill="1" applyBorder="1" applyAlignment="1">
      <alignment horizontal="left" wrapText="1"/>
    </xf>
    <xf numFmtId="3" fontId="3" fillId="35" borderId="14" xfId="0" applyNumberFormat="1" applyFont="1" applyFill="1" applyBorder="1" applyAlignment="1">
      <alignment horizontal="left" wrapText="1"/>
    </xf>
    <xf numFmtId="3" fontId="3" fillId="35" borderId="14" xfId="0" applyNumberFormat="1" applyFont="1" applyFill="1" applyBorder="1" applyAlignment="1">
      <alignment wrapText="1"/>
    </xf>
    <xf numFmtId="3" fontId="4" fillId="34" borderId="18" xfId="0" applyNumberFormat="1" applyFont="1" applyFill="1" applyBorder="1" applyAlignment="1">
      <alignment wrapText="1"/>
    </xf>
    <xf numFmtId="3" fontId="1" fillId="0" borderId="27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left" wrapText="1"/>
    </xf>
    <xf numFmtId="3" fontId="5" fillId="34" borderId="23" xfId="0" applyNumberFormat="1" applyFont="1" applyFill="1" applyBorder="1" applyAlignment="1">
      <alignment horizontal="left" wrapText="1"/>
    </xf>
    <xf numFmtId="3" fontId="3" fillId="33" borderId="13" xfId="0" applyNumberFormat="1" applyFont="1" applyFill="1" applyBorder="1" applyAlignment="1">
      <alignment horizontal="left" wrapText="1"/>
    </xf>
    <xf numFmtId="3" fontId="3" fillId="33" borderId="23" xfId="0" applyNumberFormat="1" applyFont="1" applyFill="1" applyBorder="1" applyAlignment="1">
      <alignment horizontal="left" wrapText="1"/>
    </xf>
    <xf numFmtId="3" fontId="5" fillId="34" borderId="29" xfId="0" applyNumberFormat="1" applyFont="1" applyFill="1" applyBorder="1" applyAlignment="1">
      <alignment horizontal="left" wrapText="1"/>
    </xf>
    <xf numFmtId="3" fontId="5" fillId="34" borderId="30" xfId="0" applyNumberFormat="1" applyFont="1" applyFill="1" applyBorder="1" applyAlignment="1">
      <alignment horizontal="left" wrapText="1"/>
    </xf>
    <xf numFmtId="3" fontId="3" fillId="33" borderId="13" xfId="0" applyNumberFormat="1" applyFont="1" applyFill="1" applyBorder="1" applyAlignment="1">
      <alignment horizontal="center" wrapText="1"/>
    </xf>
    <xf numFmtId="3" fontId="3" fillId="33" borderId="23" xfId="0" applyNumberFormat="1" applyFont="1" applyFill="1" applyBorder="1" applyAlignment="1">
      <alignment horizontal="center" wrapText="1"/>
    </xf>
    <xf numFmtId="3" fontId="3" fillId="34" borderId="13" xfId="0" applyNumberFormat="1" applyFont="1" applyFill="1" applyBorder="1" applyAlignment="1">
      <alignment horizontal="left" wrapText="1"/>
    </xf>
    <xf numFmtId="3" fontId="3" fillId="34" borderId="23" xfId="0" applyNumberFormat="1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Layout" workbookViewId="0" topLeftCell="B1">
      <selection activeCell="F27" sqref="F27:I27"/>
    </sheetView>
  </sheetViews>
  <sheetFormatPr defaultColWidth="8.796875" defaultRowHeight="15"/>
  <cols>
    <col min="1" max="1" width="4" style="1" hidden="1" customWidth="1"/>
    <col min="2" max="2" width="0.1015625" style="1" customWidth="1"/>
    <col min="3" max="3" width="27.09765625" style="1" customWidth="1"/>
    <col min="4" max="4" width="10.09765625" style="1" hidden="1" customWidth="1"/>
    <col min="5" max="5" width="12.69921875" style="1" hidden="1" customWidth="1"/>
    <col min="6" max="7" width="9" style="1" bestFit="1" customWidth="1"/>
    <col min="8" max="8" width="9" style="2" bestFit="1" customWidth="1"/>
    <col min="9" max="9" width="7.69921875" style="2" customWidth="1"/>
    <col min="10" max="10" width="7.69921875" style="2" bestFit="1" customWidth="1"/>
    <col min="11" max="11" width="8.09765625" style="2" customWidth="1"/>
    <col min="12" max="13" width="9" style="2" bestFit="1" customWidth="1"/>
    <col min="14" max="14" width="9.69921875" style="2" customWidth="1"/>
    <col min="15" max="20" width="9" style="1" bestFit="1" customWidth="1"/>
    <col min="21" max="16384" width="8.8984375" style="1" customWidth="1"/>
  </cols>
  <sheetData>
    <row r="1" spans="1:26" s="8" customFormat="1" ht="33" customHeight="1" thickTop="1">
      <c r="A1" s="3" t="s">
        <v>0</v>
      </c>
      <c r="B1" s="82" t="s">
        <v>48</v>
      </c>
      <c r="C1" s="83"/>
      <c r="D1" s="4" t="s">
        <v>33</v>
      </c>
      <c r="E1" s="4" t="s">
        <v>40</v>
      </c>
      <c r="F1" s="4" t="s">
        <v>61</v>
      </c>
      <c r="G1" s="4" t="s">
        <v>62</v>
      </c>
      <c r="H1" s="4" t="s">
        <v>63</v>
      </c>
      <c r="I1" s="4" t="s">
        <v>1</v>
      </c>
      <c r="J1" s="4" t="s">
        <v>2</v>
      </c>
      <c r="K1" s="4" t="s">
        <v>3</v>
      </c>
      <c r="L1" s="4" t="s">
        <v>64</v>
      </c>
      <c r="M1" s="4" t="s">
        <v>49</v>
      </c>
      <c r="N1" s="4" t="s">
        <v>50</v>
      </c>
      <c r="O1" s="4" t="s">
        <v>51</v>
      </c>
      <c r="P1" s="4" t="s">
        <v>52</v>
      </c>
      <c r="Q1" s="4" t="s">
        <v>53</v>
      </c>
      <c r="R1" s="4" t="s">
        <v>54</v>
      </c>
      <c r="S1" s="4" t="s">
        <v>55</v>
      </c>
      <c r="T1" s="5" t="s">
        <v>56</v>
      </c>
      <c r="U1" s="6"/>
      <c r="V1" s="6"/>
      <c r="W1" s="6"/>
      <c r="X1" s="6"/>
      <c r="Y1" s="6"/>
      <c r="Z1" s="7"/>
    </row>
    <row r="2" spans="1:26" s="8" customFormat="1" ht="15.75" customHeight="1">
      <c r="A2" s="9" t="s">
        <v>4</v>
      </c>
      <c r="B2" s="90" t="s">
        <v>22</v>
      </c>
      <c r="C2" s="91"/>
      <c r="D2" s="10">
        <f>D3+D9+D10</f>
        <v>21995740.87</v>
      </c>
      <c r="E2" s="10">
        <f>E3+E9+E10</f>
        <v>21602597.84</v>
      </c>
      <c r="F2" s="10">
        <f>F3+F9+F10</f>
        <v>14800528.92</v>
      </c>
      <c r="G2" s="10">
        <f aca="true" t="shared" si="0" ref="G2:T2">G3+G9+G10</f>
        <v>15360141</v>
      </c>
      <c r="H2" s="10">
        <f t="shared" si="0"/>
        <v>15915217</v>
      </c>
      <c r="I2" s="10">
        <f t="shared" si="0"/>
        <v>16063651.219999999</v>
      </c>
      <c r="J2" s="10">
        <f t="shared" si="0"/>
        <v>16084732.6566</v>
      </c>
      <c r="K2" s="10">
        <f t="shared" si="0"/>
        <v>16094597.866298</v>
      </c>
      <c r="L2" s="10">
        <f t="shared" si="0"/>
        <v>16105099.01228694</v>
      </c>
      <c r="M2" s="10">
        <f t="shared" si="0"/>
        <v>16212986.912655547</v>
      </c>
      <c r="N2" s="10">
        <f t="shared" si="0"/>
        <v>16268330.090035215</v>
      </c>
      <c r="O2" s="10">
        <f t="shared" si="0"/>
        <v>16343157.82273627</v>
      </c>
      <c r="P2" s="10">
        <f t="shared" si="0"/>
        <v>16440591.19741836</v>
      </c>
      <c r="Q2" s="10">
        <f t="shared" si="0"/>
        <v>16538805.163340911</v>
      </c>
      <c r="R2" s="10">
        <f t="shared" si="0"/>
        <v>16637799.588241138</v>
      </c>
      <c r="S2" s="10">
        <f t="shared" si="0"/>
        <v>16737578.315888371</v>
      </c>
      <c r="T2" s="11">
        <f t="shared" si="0"/>
        <v>16838143.225365024</v>
      </c>
      <c r="U2" s="12"/>
      <c r="V2" s="12"/>
      <c r="W2" s="12"/>
      <c r="X2" s="12"/>
      <c r="Y2" s="12"/>
      <c r="Z2" s="7"/>
    </row>
    <row r="3" spans="1:25" s="18" customFormat="1" ht="15.75" customHeight="1">
      <c r="A3" s="13"/>
      <c r="B3" s="14" t="s">
        <v>5</v>
      </c>
      <c r="C3" s="15" t="s">
        <v>34</v>
      </c>
      <c r="D3" s="15">
        <f>SUM(D4:D8)</f>
        <v>11130593</v>
      </c>
      <c r="E3" s="15">
        <f>SUM(E4:E8)</f>
        <v>12459471.84</v>
      </c>
      <c r="F3" s="15">
        <f aca="true" t="shared" si="1" ref="F3:T3">SUM(F4:F8)</f>
        <v>7484336.930000001</v>
      </c>
      <c r="G3" s="15">
        <f t="shared" si="1"/>
        <v>10391789</v>
      </c>
      <c r="H3" s="15">
        <f t="shared" si="1"/>
        <v>8643958</v>
      </c>
      <c r="I3" s="15">
        <f t="shared" si="1"/>
        <v>8719680.219999999</v>
      </c>
      <c r="J3" s="15">
        <f t="shared" si="1"/>
        <v>8667322.6566</v>
      </c>
      <c r="K3" s="15">
        <f t="shared" si="1"/>
        <v>8603012.866298</v>
      </c>
      <c r="L3" s="15">
        <f t="shared" si="1"/>
        <v>8538599.01228694</v>
      </c>
      <c r="M3" s="15">
        <f t="shared" si="1"/>
        <v>8570821.912655547</v>
      </c>
      <c r="N3" s="15">
        <f t="shared" si="1"/>
        <v>8549743.090035215</v>
      </c>
      <c r="O3" s="15">
        <f t="shared" si="1"/>
        <v>8547384.82273627</v>
      </c>
      <c r="P3" s="15">
        <f t="shared" si="1"/>
        <v>8566860.19741836</v>
      </c>
      <c r="Q3" s="15">
        <f t="shared" si="1"/>
        <v>8586337.163340911</v>
      </c>
      <c r="R3" s="15">
        <f t="shared" si="1"/>
        <v>8605806.588241138</v>
      </c>
      <c r="S3" s="15">
        <f t="shared" si="1"/>
        <v>8625266.315888371</v>
      </c>
      <c r="T3" s="16">
        <f t="shared" si="1"/>
        <v>8644707.225365024</v>
      </c>
      <c r="U3" s="17"/>
      <c r="V3" s="17"/>
      <c r="W3" s="17"/>
      <c r="X3" s="17"/>
      <c r="Y3" s="17"/>
    </row>
    <row r="4" spans="1:25" s="18" customFormat="1" ht="15.75" customHeight="1">
      <c r="A4" s="13"/>
      <c r="B4" s="14" t="s">
        <v>6</v>
      </c>
      <c r="C4" s="19" t="s">
        <v>35</v>
      </c>
      <c r="D4" s="19">
        <v>3845505</v>
      </c>
      <c r="E4" s="19">
        <v>2711374.06</v>
      </c>
      <c r="F4" s="19">
        <v>1938393</v>
      </c>
      <c r="G4" s="19">
        <v>1925800</v>
      </c>
      <c r="H4" s="19">
        <f aca="true" t="shared" si="2" ref="H4:T4">G4*1.03</f>
        <v>1983574</v>
      </c>
      <c r="I4" s="19">
        <f t="shared" si="2"/>
        <v>2043081.22</v>
      </c>
      <c r="J4" s="19">
        <f t="shared" si="2"/>
        <v>2104373.6566</v>
      </c>
      <c r="K4" s="19">
        <f t="shared" si="2"/>
        <v>2167504.866298</v>
      </c>
      <c r="L4" s="19">
        <f t="shared" si="2"/>
        <v>2232530.01228694</v>
      </c>
      <c r="M4" s="19">
        <f t="shared" si="2"/>
        <v>2299505.912655548</v>
      </c>
      <c r="N4" s="19">
        <f t="shared" si="2"/>
        <v>2368491.0900352146</v>
      </c>
      <c r="O4" s="19">
        <f t="shared" si="2"/>
        <v>2439545.822736271</v>
      </c>
      <c r="P4" s="19">
        <f t="shared" si="2"/>
        <v>2512732.1974183596</v>
      </c>
      <c r="Q4" s="19">
        <f t="shared" si="2"/>
        <v>2588114.1633409103</v>
      </c>
      <c r="R4" s="19">
        <f t="shared" si="2"/>
        <v>2665757.5882411376</v>
      </c>
      <c r="S4" s="19">
        <f t="shared" si="2"/>
        <v>2745730.315888372</v>
      </c>
      <c r="T4" s="19">
        <f t="shared" si="2"/>
        <v>2828102.225365023</v>
      </c>
      <c r="U4" s="17"/>
      <c r="V4" s="17"/>
      <c r="W4" s="17"/>
      <c r="X4" s="17"/>
      <c r="Y4" s="17"/>
    </row>
    <row r="5" spans="1:25" s="18" customFormat="1" ht="20.25" customHeight="1">
      <c r="A5" s="13"/>
      <c r="B5" s="14">
        <v>2</v>
      </c>
      <c r="C5" s="19" t="s">
        <v>36</v>
      </c>
      <c r="D5" s="19">
        <v>2622633</v>
      </c>
      <c r="E5" s="19">
        <v>2971137.78</v>
      </c>
      <c r="F5" s="19">
        <v>2135343</v>
      </c>
      <c r="G5" s="19">
        <v>1974594</v>
      </c>
      <c r="H5" s="20">
        <v>2157861</v>
      </c>
      <c r="I5" s="20">
        <v>2179440</v>
      </c>
      <c r="J5" s="20">
        <v>2201234</v>
      </c>
      <c r="K5" s="20">
        <v>2223247</v>
      </c>
      <c r="L5" s="20">
        <v>2245479</v>
      </c>
      <c r="M5" s="20">
        <v>2267934</v>
      </c>
      <c r="N5" s="20">
        <v>2290613</v>
      </c>
      <c r="O5" s="20">
        <v>2313519</v>
      </c>
      <c r="P5" s="20">
        <v>2336655</v>
      </c>
      <c r="Q5" s="20">
        <v>2360021</v>
      </c>
      <c r="R5" s="20">
        <v>2383621</v>
      </c>
      <c r="S5" s="20">
        <v>2407458</v>
      </c>
      <c r="T5" s="21">
        <v>2431532</v>
      </c>
      <c r="U5" s="17"/>
      <c r="V5" s="17"/>
      <c r="W5" s="17"/>
      <c r="X5" s="17"/>
      <c r="Y5" s="17"/>
    </row>
    <row r="6" spans="1:25" s="18" customFormat="1" ht="15.75" customHeight="1">
      <c r="A6" s="13"/>
      <c r="B6" s="14" t="s">
        <v>29</v>
      </c>
      <c r="C6" s="19" t="s">
        <v>37</v>
      </c>
      <c r="D6" s="19">
        <v>1855620</v>
      </c>
      <c r="E6" s="19">
        <v>2473577</v>
      </c>
      <c r="F6" s="19">
        <v>845250</v>
      </c>
      <c r="G6" s="19">
        <v>1647650</v>
      </c>
      <c r="H6" s="20">
        <v>862240</v>
      </c>
      <c r="I6" s="20">
        <v>870862</v>
      </c>
      <c r="J6" s="20">
        <v>879571</v>
      </c>
      <c r="K6" s="20">
        <v>888366</v>
      </c>
      <c r="L6" s="22">
        <v>897250</v>
      </c>
      <c r="M6" s="22">
        <v>906222</v>
      </c>
      <c r="N6" s="22">
        <v>915285</v>
      </c>
      <c r="O6" s="22">
        <v>924437</v>
      </c>
      <c r="P6" s="22">
        <v>933682</v>
      </c>
      <c r="Q6" s="22">
        <v>943019</v>
      </c>
      <c r="R6" s="22">
        <v>952449</v>
      </c>
      <c r="S6" s="22">
        <v>961973</v>
      </c>
      <c r="T6" s="23">
        <v>971593</v>
      </c>
      <c r="U6" s="17"/>
      <c r="V6" s="17"/>
      <c r="W6" s="17"/>
      <c r="X6" s="17"/>
      <c r="Y6" s="17"/>
    </row>
    <row r="7" spans="1:25" s="18" customFormat="1" ht="14.25" customHeight="1">
      <c r="A7" s="13"/>
      <c r="B7" s="14" t="s">
        <v>30</v>
      </c>
      <c r="C7" s="19" t="s">
        <v>43</v>
      </c>
      <c r="D7" s="19">
        <v>1350306</v>
      </c>
      <c r="E7" s="19">
        <v>2372175</v>
      </c>
      <c r="F7" s="19">
        <v>1192704.98</v>
      </c>
      <c r="G7" s="19">
        <v>1800590</v>
      </c>
      <c r="H7" s="20">
        <v>3640283</v>
      </c>
      <c r="I7" s="20">
        <v>3626297</v>
      </c>
      <c r="J7" s="20">
        <v>3482144</v>
      </c>
      <c r="K7" s="20">
        <v>3323895</v>
      </c>
      <c r="L7" s="20">
        <v>3163340</v>
      </c>
      <c r="M7" s="20">
        <v>3097160</v>
      </c>
      <c r="N7" s="20">
        <v>2975354</v>
      </c>
      <c r="O7" s="20">
        <v>2869883</v>
      </c>
      <c r="P7" s="20">
        <v>2783791</v>
      </c>
      <c r="Q7" s="20">
        <v>2695183</v>
      </c>
      <c r="R7" s="20">
        <v>2603979</v>
      </c>
      <c r="S7" s="20">
        <v>2510105</v>
      </c>
      <c r="T7" s="21">
        <v>2413480</v>
      </c>
      <c r="U7" s="17"/>
      <c r="V7" s="17"/>
      <c r="W7" s="17"/>
      <c r="X7" s="17"/>
      <c r="Y7" s="17"/>
    </row>
    <row r="8" spans="1:25" s="18" customFormat="1" ht="21.75">
      <c r="A8" s="13"/>
      <c r="B8" s="14"/>
      <c r="C8" s="19" t="s">
        <v>38</v>
      </c>
      <c r="D8" s="19">
        <v>1456529</v>
      </c>
      <c r="E8" s="19">
        <v>1931208</v>
      </c>
      <c r="F8" s="19">
        <v>1372645.95</v>
      </c>
      <c r="G8" s="19">
        <v>3043155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7"/>
      <c r="V8" s="17"/>
      <c r="W8" s="17"/>
      <c r="X8" s="17"/>
      <c r="Y8" s="17"/>
    </row>
    <row r="9" spans="1:25" s="27" customFormat="1" ht="13.5" customHeight="1">
      <c r="A9" s="24"/>
      <c r="B9" s="25" t="s">
        <v>7</v>
      </c>
      <c r="C9" s="20" t="s">
        <v>8</v>
      </c>
      <c r="D9" s="20">
        <v>6195012</v>
      </c>
      <c r="E9" s="20">
        <v>5698066</v>
      </c>
      <c r="F9" s="20">
        <v>3206755</v>
      </c>
      <c r="G9" s="20">
        <v>3268298</v>
      </c>
      <c r="H9" s="20">
        <v>3271211</v>
      </c>
      <c r="I9" s="20">
        <v>3303923</v>
      </c>
      <c r="J9" s="20">
        <v>3336962</v>
      </c>
      <c r="K9" s="20">
        <v>3370332</v>
      </c>
      <c r="L9" s="20">
        <v>3404035</v>
      </c>
      <c r="M9" s="20">
        <v>3438075</v>
      </c>
      <c r="N9" s="20">
        <v>3472456</v>
      </c>
      <c r="O9" s="20">
        <v>3507181</v>
      </c>
      <c r="P9" s="20">
        <v>3542253</v>
      </c>
      <c r="Q9" s="20">
        <v>3577675</v>
      </c>
      <c r="R9" s="20">
        <v>3613452</v>
      </c>
      <c r="S9" s="20">
        <v>3649586</v>
      </c>
      <c r="T9" s="21">
        <v>3686082</v>
      </c>
      <c r="U9" s="26"/>
      <c r="V9" s="26"/>
      <c r="W9" s="26"/>
      <c r="X9" s="26"/>
      <c r="Y9" s="26"/>
    </row>
    <row r="10" spans="1:25" s="27" customFormat="1" ht="31.5">
      <c r="A10" s="24"/>
      <c r="B10" s="25" t="s">
        <v>9</v>
      </c>
      <c r="C10" s="28" t="s">
        <v>21</v>
      </c>
      <c r="D10" s="20">
        <v>4670135.87</v>
      </c>
      <c r="E10" s="20">
        <v>3445060</v>
      </c>
      <c r="F10" s="20">
        <v>4109436.99</v>
      </c>
      <c r="G10" s="20">
        <v>1700054</v>
      </c>
      <c r="H10" s="20">
        <v>4000048</v>
      </c>
      <c r="I10" s="20">
        <v>4040048</v>
      </c>
      <c r="J10" s="20">
        <v>4080448</v>
      </c>
      <c r="K10" s="20">
        <v>4121253</v>
      </c>
      <c r="L10" s="20">
        <v>4162465</v>
      </c>
      <c r="M10" s="20">
        <v>4204090</v>
      </c>
      <c r="N10" s="20">
        <v>4246131</v>
      </c>
      <c r="O10" s="20">
        <v>4288592</v>
      </c>
      <c r="P10" s="20">
        <v>4331478</v>
      </c>
      <c r="Q10" s="20">
        <v>4374793</v>
      </c>
      <c r="R10" s="20">
        <v>4418541</v>
      </c>
      <c r="S10" s="20">
        <v>4462726</v>
      </c>
      <c r="T10" s="21">
        <v>4507354</v>
      </c>
      <c r="U10" s="26"/>
      <c r="V10" s="26"/>
      <c r="W10" s="26"/>
      <c r="X10" s="26"/>
      <c r="Y10" s="26"/>
    </row>
    <row r="11" spans="1:25" s="7" customFormat="1" ht="15.75" customHeight="1">
      <c r="A11" s="65" t="s">
        <v>10</v>
      </c>
      <c r="B11" s="90" t="s">
        <v>11</v>
      </c>
      <c r="C11" s="91"/>
      <c r="D11" s="10">
        <f>SUM(D12:D13)</f>
        <v>24017437</v>
      </c>
      <c r="E11" s="10">
        <f>SUM(E12:E13)</f>
        <v>20232933</v>
      </c>
      <c r="F11" s="10">
        <f>SUM(F12+F13)</f>
        <v>16197053.99</v>
      </c>
      <c r="G11" s="10">
        <f>SUM(G12:G13)</f>
        <v>16718615</v>
      </c>
      <c r="H11" s="10">
        <f aca="true" t="shared" si="3" ref="H11:T11">SUM(H12+H13)</f>
        <v>15034781</v>
      </c>
      <c r="I11" s="10">
        <f t="shared" si="3"/>
        <v>15251444</v>
      </c>
      <c r="J11" s="10">
        <f t="shared" si="3"/>
        <v>15247526</v>
      </c>
      <c r="K11" s="10">
        <f t="shared" si="3"/>
        <v>15326901</v>
      </c>
      <c r="L11" s="10">
        <f t="shared" si="3"/>
        <v>15382012</v>
      </c>
      <c r="M11" s="10">
        <f t="shared" si="3"/>
        <v>15595155</v>
      </c>
      <c r="N11" s="10">
        <f t="shared" si="3"/>
        <v>16253624</v>
      </c>
      <c r="O11" s="10">
        <f t="shared" si="3"/>
        <v>15868158</v>
      </c>
      <c r="P11" s="10">
        <f t="shared" si="3"/>
        <v>15965591</v>
      </c>
      <c r="Q11" s="10">
        <f t="shared" si="3"/>
        <v>16095056</v>
      </c>
      <c r="R11" s="10">
        <f t="shared" si="3"/>
        <v>16287800</v>
      </c>
      <c r="S11" s="10">
        <f t="shared" si="3"/>
        <v>17087578</v>
      </c>
      <c r="T11" s="11">
        <f t="shared" si="3"/>
        <v>17188143</v>
      </c>
      <c r="U11" s="12"/>
      <c r="V11" s="12"/>
      <c r="W11" s="12"/>
      <c r="X11" s="12"/>
      <c r="Y11" s="12"/>
    </row>
    <row r="12" spans="1:25" s="37" customFormat="1" ht="15" customHeight="1">
      <c r="A12" s="33"/>
      <c r="B12" s="34" t="s">
        <v>12</v>
      </c>
      <c r="C12" s="22" t="s">
        <v>13</v>
      </c>
      <c r="D12" s="22">
        <v>18004763</v>
      </c>
      <c r="E12" s="22">
        <v>18783473</v>
      </c>
      <c r="F12" s="22">
        <v>11501073.99</v>
      </c>
      <c r="G12" s="22">
        <v>10707723</v>
      </c>
      <c r="H12" s="22">
        <v>9378230</v>
      </c>
      <c r="I12" s="22">
        <v>9642196</v>
      </c>
      <c r="J12" s="35">
        <v>9947941</v>
      </c>
      <c r="K12" s="22">
        <v>10042361</v>
      </c>
      <c r="L12" s="22">
        <v>10118371</v>
      </c>
      <c r="M12" s="22">
        <v>10080934</v>
      </c>
      <c r="N12" s="22">
        <v>10448035</v>
      </c>
      <c r="O12" s="22">
        <v>10300662</v>
      </c>
      <c r="P12" s="22">
        <v>10300663</v>
      </c>
      <c r="Q12" s="22">
        <v>10300663</v>
      </c>
      <c r="R12" s="22">
        <v>10500665</v>
      </c>
      <c r="S12" s="22">
        <v>10500666</v>
      </c>
      <c r="T12" s="23">
        <v>10500667</v>
      </c>
      <c r="U12" s="36"/>
      <c r="V12" s="36"/>
      <c r="W12" s="36"/>
      <c r="X12" s="36"/>
      <c r="Y12" s="36"/>
    </row>
    <row r="13" spans="1:25" s="37" customFormat="1" ht="15" customHeight="1">
      <c r="A13" s="33"/>
      <c r="B13" s="34" t="s">
        <v>14</v>
      </c>
      <c r="C13" s="22" t="s">
        <v>15</v>
      </c>
      <c r="D13" s="22">
        <v>6012674</v>
      </c>
      <c r="E13" s="22">
        <v>1449460</v>
      </c>
      <c r="F13" s="22">
        <v>4695980</v>
      </c>
      <c r="G13" s="22">
        <v>6010892</v>
      </c>
      <c r="H13" s="22">
        <v>5656551</v>
      </c>
      <c r="I13" s="22">
        <v>5609248</v>
      </c>
      <c r="J13" s="35">
        <v>5299585</v>
      </c>
      <c r="K13" s="22">
        <v>5284540</v>
      </c>
      <c r="L13" s="22">
        <v>5263641</v>
      </c>
      <c r="M13" s="22">
        <v>5514221</v>
      </c>
      <c r="N13" s="22">
        <v>5805589</v>
      </c>
      <c r="O13" s="22">
        <v>5567496</v>
      </c>
      <c r="P13" s="22">
        <v>5664928</v>
      </c>
      <c r="Q13" s="22">
        <v>5794393</v>
      </c>
      <c r="R13" s="22">
        <v>5787135</v>
      </c>
      <c r="S13" s="22">
        <v>6586912</v>
      </c>
      <c r="T13" s="23">
        <v>6687476</v>
      </c>
      <c r="U13" s="36"/>
      <c r="V13" s="36"/>
      <c r="W13" s="36"/>
      <c r="X13" s="36"/>
      <c r="Y13" s="36"/>
    </row>
    <row r="14" spans="1:25" s="7" customFormat="1" ht="15.75" customHeight="1">
      <c r="A14" s="65" t="s">
        <v>16</v>
      </c>
      <c r="B14" s="90" t="s">
        <v>17</v>
      </c>
      <c r="C14" s="91"/>
      <c r="D14" s="10">
        <f aca="true" t="shared" si="4" ref="D14:T14">SUM(D2-D11)</f>
        <v>-2021696.129999999</v>
      </c>
      <c r="E14" s="10">
        <f t="shared" si="4"/>
        <v>1369664.8399999999</v>
      </c>
      <c r="F14" s="10">
        <f t="shared" si="4"/>
        <v>-1396525.0700000003</v>
      </c>
      <c r="G14" s="10">
        <f t="shared" si="4"/>
        <v>-1358474</v>
      </c>
      <c r="H14" s="10">
        <f>SUM(H2-H11)</f>
        <v>880436</v>
      </c>
      <c r="I14" s="10">
        <f t="shared" si="4"/>
        <v>812207.2199999988</v>
      </c>
      <c r="J14" s="10">
        <f t="shared" si="4"/>
        <v>837206.6566000003</v>
      </c>
      <c r="K14" s="10">
        <f t="shared" si="4"/>
        <v>767696.8662979994</v>
      </c>
      <c r="L14" s="10">
        <f t="shared" si="4"/>
        <v>723087.0122869406</v>
      </c>
      <c r="M14" s="10">
        <f t="shared" si="4"/>
        <v>617831.9126555473</v>
      </c>
      <c r="N14" s="10">
        <f t="shared" si="4"/>
        <v>14706.09003521502</v>
      </c>
      <c r="O14" s="10">
        <f t="shared" si="4"/>
        <v>474999.8227362707</v>
      </c>
      <c r="P14" s="10">
        <f t="shared" si="4"/>
        <v>475000.19741836004</v>
      </c>
      <c r="Q14" s="10">
        <f t="shared" si="4"/>
        <v>443749.16334091127</v>
      </c>
      <c r="R14" s="10">
        <f t="shared" si="4"/>
        <v>349999.58824113756</v>
      </c>
      <c r="S14" s="10">
        <f t="shared" si="4"/>
        <v>-349999.6841116287</v>
      </c>
      <c r="T14" s="11">
        <f t="shared" si="4"/>
        <v>-349999.77463497594</v>
      </c>
      <c r="U14" s="12"/>
      <c r="V14" s="12"/>
      <c r="W14" s="12"/>
      <c r="X14" s="12"/>
      <c r="Y14" s="12"/>
    </row>
    <row r="15" spans="1:25" s="7" customFormat="1" ht="24" customHeight="1">
      <c r="A15" s="29"/>
      <c r="B15" s="38"/>
      <c r="C15" s="64" t="s">
        <v>18</v>
      </c>
      <c r="D15" s="31">
        <f aca="true" t="shared" si="5" ref="D15:T15">SUM(D16-D23)</f>
        <v>2046652.04</v>
      </c>
      <c r="E15" s="31">
        <f t="shared" si="5"/>
        <v>-1232064</v>
      </c>
      <c r="F15" s="31">
        <f t="shared" si="5"/>
        <v>23412</v>
      </c>
      <c r="G15" s="31">
        <f t="shared" si="5"/>
        <v>1358474</v>
      </c>
      <c r="H15" s="31">
        <f t="shared" si="5"/>
        <v>-880436</v>
      </c>
      <c r="I15" s="31">
        <f t="shared" si="5"/>
        <v>-812207</v>
      </c>
      <c r="J15" s="31">
        <f t="shared" si="5"/>
        <v>-837207</v>
      </c>
      <c r="K15" s="31">
        <f t="shared" si="5"/>
        <v>-767697</v>
      </c>
      <c r="L15" s="31">
        <f t="shared" si="5"/>
        <v>-723087</v>
      </c>
      <c r="M15" s="31">
        <f t="shared" si="5"/>
        <v>-617832</v>
      </c>
      <c r="N15" s="31">
        <f t="shared" si="5"/>
        <v>-454404</v>
      </c>
      <c r="O15" s="31">
        <f t="shared" si="5"/>
        <v>-475000</v>
      </c>
      <c r="P15" s="31">
        <f t="shared" si="5"/>
        <v>-475000</v>
      </c>
      <c r="Q15" s="31">
        <f t="shared" si="5"/>
        <v>-443749</v>
      </c>
      <c r="R15" s="31">
        <f t="shared" si="5"/>
        <v>-350000</v>
      </c>
      <c r="S15" s="31">
        <f t="shared" si="5"/>
        <v>-350000</v>
      </c>
      <c r="T15" s="32">
        <f t="shared" si="5"/>
        <v>-350000</v>
      </c>
      <c r="U15" s="12"/>
      <c r="V15" s="12"/>
      <c r="W15" s="12"/>
      <c r="X15" s="12"/>
      <c r="Y15" s="12"/>
    </row>
    <row r="16" spans="1:20" s="12" customFormat="1" ht="15" customHeight="1">
      <c r="A16" s="39"/>
      <c r="B16" s="38" t="s">
        <v>5</v>
      </c>
      <c r="C16" s="40" t="s">
        <v>19</v>
      </c>
      <c r="D16" s="22">
        <f aca="true" t="shared" si="6" ref="D16:I16">SUM(D17:D21)</f>
        <v>2860000</v>
      </c>
      <c r="E16" s="22">
        <f t="shared" si="6"/>
        <v>797932</v>
      </c>
      <c r="F16" s="22">
        <f t="shared" si="6"/>
        <v>2000000</v>
      </c>
      <c r="G16" s="22">
        <f t="shared" si="6"/>
        <v>1950000</v>
      </c>
      <c r="H16" s="22">
        <f t="shared" si="6"/>
        <v>0</v>
      </c>
      <c r="I16" s="22">
        <f t="shared" si="6"/>
        <v>0</v>
      </c>
      <c r="J16" s="41">
        <v>0</v>
      </c>
      <c r="K16" s="22">
        <v>0</v>
      </c>
      <c r="L16" s="22">
        <v>0</v>
      </c>
      <c r="M16" s="22">
        <v>0</v>
      </c>
      <c r="N16" s="22">
        <v>0</v>
      </c>
      <c r="O16" s="47">
        <v>0</v>
      </c>
      <c r="P16" s="41">
        <v>0</v>
      </c>
      <c r="Q16" s="41">
        <v>0</v>
      </c>
      <c r="R16" s="41">
        <v>0</v>
      </c>
      <c r="S16" s="41">
        <v>0</v>
      </c>
      <c r="T16" s="43">
        <v>0</v>
      </c>
    </row>
    <row r="17" spans="1:20" s="12" customFormat="1" ht="15" customHeight="1">
      <c r="A17" s="44"/>
      <c r="B17" s="45" t="s">
        <v>6</v>
      </c>
      <c r="C17" s="46" t="s">
        <v>39</v>
      </c>
      <c r="D17" s="47"/>
      <c r="E17" s="47"/>
      <c r="F17" s="47">
        <v>0</v>
      </c>
      <c r="G17" s="47">
        <v>1250000</v>
      </c>
      <c r="H17" s="47">
        <v>0</v>
      </c>
      <c r="I17" s="47">
        <v>0</v>
      </c>
      <c r="J17" s="41">
        <v>0</v>
      </c>
      <c r="K17" s="22">
        <v>0</v>
      </c>
      <c r="L17" s="22">
        <v>0</v>
      </c>
      <c r="M17" s="22">
        <v>0</v>
      </c>
      <c r="N17" s="22">
        <v>0</v>
      </c>
      <c r="O17" s="47">
        <v>0</v>
      </c>
      <c r="P17" s="41">
        <v>0</v>
      </c>
      <c r="Q17" s="41">
        <v>0</v>
      </c>
      <c r="R17" s="41">
        <v>0</v>
      </c>
      <c r="S17" s="41">
        <v>0</v>
      </c>
      <c r="T17" s="43">
        <v>0</v>
      </c>
    </row>
    <row r="18" spans="1:20" s="12" customFormat="1" ht="15.75" customHeight="1" hidden="1">
      <c r="A18" s="44"/>
      <c r="B18" s="45">
        <v>2</v>
      </c>
      <c r="C18" s="46" t="s">
        <v>41</v>
      </c>
      <c r="D18" s="47"/>
      <c r="E18" s="47">
        <v>500000</v>
      </c>
      <c r="F18" s="47"/>
      <c r="G18" s="47"/>
      <c r="H18" s="47"/>
      <c r="I18" s="47"/>
      <c r="J18" s="41"/>
      <c r="K18" s="31"/>
      <c r="L18" s="31"/>
      <c r="M18" s="31"/>
      <c r="N18" s="31"/>
      <c r="O18" s="42"/>
      <c r="P18" s="41"/>
      <c r="Q18" s="41"/>
      <c r="R18" s="41"/>
      <c r="S18" s="41"/>
      <c r="T18" s="43"/>
    </row>
    <row r="19" spans="1:20" s="12" customFormat="1" ht="42">
      <c r="A19" s="44"/>
      <c r="B19" s="45">
        <v>3</v>
      </c>
      <c r="C19" s="46" t="s">
        <v>58</v>
      </c>
      <c r="D19" s="47"/>
      <c r="E19" s="47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</row>
    <row r="20" spans="1:20" s="12" customFormat="1" ht="15.75" customHeight="1">
      <c r="A20" s="44"/>
      <c r="B20" s="45">
        <v>5</v>
      </c>
      <c r="C20" s="46" t="s">
        <v>23</v>
      </c>
      <c r="D20" s="47">
        <v>2860000</v>
      </c>
      <c r="E20" s="47"/>
      <c r="F20" s="47">
        <v>2000000</v>
      </c>
      <c r="G20" s="47">
        <v>700000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</row>
    <row r="21" spans="1:20" s="12" customFormat="1" ht="15.75" customHeight="1">
      <c r="A21" s="44"/>
      <c r="B21" s="45">
        <v>6</v>
      </c>
      <c r="C21" s="46" t="s">
        <v>24</v>
      </c>
      <c r="D21" s="47"/>
      <c r="E21" s="47">
        <v>297932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</row>
    <row r="22" spans="1:20" s="12" customFormat="1" ht="22.5" customHeight="1">
      <c r="A22" s="44"/>
      <c r="B22" s="48" t="s">
        <v>44</v>
      </c>
      <c r="C22" s="49" t="s">
        <v>28</v>
      </c>
      <c r="D22" s="50">
        <f>SUM(D23+D28)</f>
        <v>1016490.49</v>
      </c>
      <c r="E22" s="50">
        <f>SUM(E23+E28)</f>
        <v>2564328.69</v>
      </c>
      <c r="F22" s="50">
        <f>SUM(F24,F28,F31)</f>
        <v>1066252</v>
      </c>
      <c r="G22" s="50">
        <f>SUM(G24,G28,G31)</f>
        <v>1755126</v>
      </c>
      <c r="H22" s="50">
        <f aca="true" t="shared" si="7" ref="H22:T22">SUM(H23,H28,H31)</f>
        <v>1938198</v>
      </c>
      <c r="I22" s="50">
        <f t="shared" si="7"/>
        <v>1806613</v>
      </c>
      <c r="J22" s="50">
        <f t="shared" si="7"/>
        <v>1769882</v>
      </c>
      <c r="K22" s="50">
        <f t="shared" si="7"/>
        <v>1637105</v>
      </c>
      <c r="L22" s="50">
        <f t="shared" si="7"/>
        <v>1534475</v>
      </c>
      <c r="M22" s="50">
        <f t="shared" si="7"/>
        <v>1373379</v>
      </c>
      <c r="N22" s="50">
        <f t="shared" si="7"/>
        <v>1161475</v>
      </c>
      <c r="O22" s="50">
        <f t="shared" si="7"/>
        <v>1139232</v>
      </c>
      <c r="P22" s="50">
        <f t="shared" si="7"/>
        <v>1093886</v>
      </c>
      <c r="Q22" s="50">
        <f t="shared" si="7"/>
        <v>982527</v>
      </c>
      <c r="R22" s="50">
        <f t="shared" si="7"/>
        <v>416332</v>
      </c>
      <c r="S22" s="50">
        <f t="shared" si="7"/>
        <v>392024</v>
      </c>
      <c r="T22" s="50">
        <f t="shared" si="7"/>
        <v>368038</v>
      </c>
    </row>
    <row r="23" spans="1:20" s="12" customFormat="1" ht="15" customHeight="1">
      <c r="A23" s="44"/>
      <c r="B23" s="45" t="s">
        <v>5</v>
      </c>
      <c r="C23" s="46" t="s">
        <v>46</v>
      </c>
      <c r="D23" s="47">
        <f>SUM(D24:D25)</f>
        <v>813347.96</v>
      </c>
      <c r="E23" s="47">
        <f>SUM(E24+E25+E27)</f>
        <v>2029996</v>
      </c>
      <c r="F23" s="47">
        <f aca="true" t="shared" si="8" ref="F23:T23">SUM(F24:F27)</f>
        <v>1976588</v>
      </c>
      <c r="G23" s="47">
        <f t="shared" si="8"/>
        <v>591526</v>
      </c>
      <c r="H23" s="47">
        <f t="shared" si="8"/>
        <v>880436</v>
      </c>
      <c r="I23" s="47">
        <f t="shared" si="8"/>
        <v>812207</v>
      </c>
      <c r="J23" s="47">
        <f t="shared" si="8"/>
        <v>837207</v>
      </c>
      <c r="K23" s="47">
        <f t="shared" si="8"/>
        <v>767697</v>
      </c>
      <c r="L23" s="47">
        <f t="shared" si="8"/>
        <v>723087</v>
      </c>
      <c r="M23" s="47">
        <f t="shared" si="8"/>
        <v>617832</v>
      </c>
      <c r="N23" s="47">
        <f t="shared" si="8"/>
        <v>454404</v>
      </c>
      <c r="O23" s="47">
        <f t="shared" si="8"/>
        <v>475000</v>
      </c>
      <c r="P23" s="47">
        <f t="shared" si="8"/>
        <v>475000</v>
      </c>
      <c r="Q23" s="47">
        <f t="shared" si="8"/>
        <v>443749</v>
      </c>
      <c r="R23" s="47">
        <f t="shared" si="8"/>
        <v>350000</v>
      </c>
      <c r="S23" s="47">
        <f t="shared" si="8"/>
        <v>350000</v>
      </c>
      <c r="T23" s="52">
        <f t="shared" si="8"/>
        <v>350000</v>
      </c>
    </row>
    <row r="24" spans="1:20" s="36" customFormat="1" ht="15" customHeight="1">
      <c r="A24" s="80"/>
      <c r="B24" s="45" t="s">
        <v>6</v>
      </c>
      <c r="C24" s="46" t="s">
        <v>59</v>
      </c>
      <c r="D24" s="47">
        <v>813347.96</v>
      </c>
      <c r="E24" s="47">
        <v>399996</v>
      </c>
      <c r="F24" s="47">
        <v>603942</v>
      </c>
      <c r="G24" s="47">
        <v>591526</v>
      </c>
      <c r="H24" s="47">
        <v>680436</v>
      </c>
      <c r="I24" s="47">
        <v>612207</v>
      </c>
      <c r="J24" s="35">
        <v>537207</v>
      </c>
      <c r="K24" s="22">
        <v>467697</v>
      </c>
      <c r="L24" s="22">
        <v>423087</v>
      </c>
      <c r="M24" s="22">
        <v>317832</v>
      </c>
      <c r="N24" s="22">
        <v>154404</v>
      </c>
      <c r="O24" s="22">
        <v>125000</v>
      </c>
      <c r="P24" s="35">
        <v>125000</v>
      </c>
      <c r="Q24" s="35">
        <v>93749</v>
      </c>
      <c r="R24" s="35"/>
      <c r="S24" s="35"/>
      <c r="T24" s="55"/>
    </row>
    <row r="25" spans="1:20" s="12" customFormat="1" ht="42">
      <c r="A25" s="44"/>
      <c r="B25" s="53" t="s">
        <v>31</v>
      </c>
      <c r="C25" s="40" t="s">
        <v>58</v>
      </c>
      <c r="D25" s="22"/>
      <c r="E25" s="22"/>
      <c r="F25" s="22">
        <v>1372646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s="12" customFormat="1" ht="10.5">
      <c r="A26" s="44"/>
      <c r="B26" s="53"/>
      <c r="C26" s="40" t="s">
        <v>57</v>
      </c>
      <c r="D26" s="22"/>
      <c r="E26" s="22"/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</row>
    <row r="27" spans="1:20" s="12" customFormat="1" ht="15.75" customHeight="1">
      <c r="A27" s="44"/>
      <c r="B27" s="53">
        <v>5</v>
      </c>
      <c r="C27" s="40" t="s">
        <v>25</v>
      </c>
      <c r="D27" s="22"/>
      <c r="E27" s="22">
        <v>1630000</v>
      </c>
      <c r="F27" s="22"/>
      <c r="G27" s="22"/>
      <c r="H27" s="22">
        <v>200000</v>
      </c>
      <c r="I27" s="22">
        <v>200000</v>
      </c>
      <c r="J27" s="22">
        <v>300000</v>
      </c>
      <c r="K27" s="22">
        <v>300000</v>
      </c>
      <c r="L27" s="22">
        <v>300000</v>
      </c>
      <c r="M27" s="22">
        <v>300000</v>
      </c>
      <c r="N27" s="22">
        <v>300000</v>
      </c>
      <c r="O27" s="35">
        <v>350000</v>
      </c>
      <c r="P27" s="35">
        <v>350000</v>
      </c>
      <c r="Q27" s="35">
        <v>350000</v>
      </c>
      <c r="R27" s="35">
        <v>350000</v>
      </c>
      <c r="S27" s="35">
        <v>350000</v>
      </c>
      <c r="T27" s="55">
        <v>350000</v>
      </c>
    </row>
    <row r="28" spans="1:20" s="12" customFormat="1" ht="15.75" customHeight="1">
      <c r="A28" s="44"/>
      <c r="B28" s="92" t="s">
        <v>45</v>
      </c>
      <c r="C28" s="93"/>
      <c r="D28" s="50">
        <f>SUM(D29:D30)</f>
        <v>203142.53</v>
      </c>
      <c r="E28" s="50">
        <f>SUM(E29:E31)</f>
        <v>534332.69</v>
      </c>
      <c r="F28" s="50">
        <f aca="true" t="shared" si="9" ref="F28:T28">SUM(F29:F30)</f>
        <v>200000</v>
      </c>
      <c r="G28" s="50">
        <f t="shared" si="9"/>
        <v>398880</v>
      </c>
      <c r="H28" s="50">
        <f t="shared" si="9"/>
        <v>381372</v>
      </c>
      <c r="I28" s="50">
        <f t="shared" si="9"/>
        <v>339546</v>
      </c>
      <c r="J28" s="50">
        <f t="shared" si="9"/>
        <v>299345</v>
      </c>
      <c r="K28" s="50">
        <f t="shared" si="9"/>
        <v>257608</v>
      </c>
      <c r="L28" s="50">
        <f t="shared" si="9"/>
        <v>221118</v>
      </c>
      <c r="M28" s="50">
        <f t="shared" si="9"/>
        <v>186807</v>
      </c>
      <c r="N28" s="50">
        <f t="shared" si="9"/>
        <v>159861</v>
      </c>
      <c r="O28" s="50">
        <f t="shared" si="9"/>
        <v>138552</v>
      </c>
      <c r="P28" s="50">
        <f t="shared" si="9"/>
        <v>114736</v>
      </c>
      <c r="Q28" s="50">
        <f t="shared" si="9"/>
        <v>90448</v>
      </c>
      <c r="R28" s="50">
        <f t="shared" si="9"/>
        <v>66332</v>
      </c>
      <c r="S28" s="50">
        <f t="shared" si="9"/>
        <v>42024</v>
      </c>
      <c r="T28" s="50">
        <f t="shared" si="9"/>
        <v>18038</v>
      </c>
    </row>
    <row r="29" spans="1:20" s="12" customFormat="1" ht="15.75" customHeight="1">
      <c r="A29" s="44"/>
      <c r="B29" s="53" t="s">
        <v>6</v>
      </c>
      <c r="C29" s="40" t="s">
        <v>60</v>
      </c>
      <c r="D29" s="47">
        <v>96399.11</v>
      </c>
      <c r="E29" s="47">
        <v>85116.69</v>
      </c>
      <c r="F29" s="47">
        <v>200000</v>
      </c>
      <c r="G29" s="47">
        <v>140222</v>
      </c>
      <c r="H29" s="47">
        <v>109586</v>
      </c>
      <c r="I29" s="47">
        <v>80815</v>
      </c>
      <c r="J29" s="35">
        <v>56804</v>
      </c>
      <c r="K29" s="22">
        <v>35685</v>
      </c>
      <c r="L29" s="22">
        <v>19824</v>
      </c>
      <c r="M29" s="22">
        <v>5666</v>
      </c>
      <c r="N29" s="22">
        <v>245</v>
      </c>
      <c r="O29" s="54"/>
      <c r="P29" s="35"/>
      <c r="Q29" s="35"/>
      <c r="R29" s="35"/>
      <c r="S29" s="35"/>
      <c r="T29" s="55"/>
    </row>
    <row r="30" spans="1:20" s="12" customFormat="1" ht="15" customHeight="1">
      <c r="A30" s="44"/>
      <c r="B30" s="38" t="s">
        <v>30</v>
      </c>
      <c r="C30" s="40" t="s">
        <v>27</v>
      </c>
      <c r="D30" s="47">
        <v>106743.42</v>
      </c>
      <c r="E30" s="47">
        <v>277466</v>
      </c>
      <c r="F30" s="47">
        <v>0</v>
      </c>
      <c r="G30" s="47">
        <v>258658</v>
      </c>
      <c r="H30" s="47">
        <v>271786</v>
      </c>
      <c r="I30" s="47">
        <v>258731</v>
      </c>
      <c r="J30" s="22">
        <v>242541</v>
      </c>
      <c r="K30" s="22">
        <v>221923</v>
      </c>
      <c r="L30" s="22">
        <v>201294</v>
      </c>
      <c r="M30" s="22">
        <v>181141</v>
      </c>
      <c r="N30" s="22">
        <v>159616</v>
      </c>
      <c r="O30" s="22">
        <v>138552</v>
      </c>
      <c r="P30" s="22">
        <v>114736</v>
      </c>
      <c r="Q30" s="35">
        <v>90448</v>
      </c>
      <c r="R30" s="35">
        <v>66332</v>
      </c>
      <c r="S30" s="35">
        <v>42024</v>
      </c>
      <c r="T30" s="55">
        <v>18038</v>
      </c>
    </row>
    <row r="31" spans="1:20" s="12" customFormat="1" ht="15" customHeight="1">
      <c r="A31" s="44"/>
      <c r="B31" s="30" t="s">
        <v>47</v>
      </c>
      <c r="C31" s="56" t="s">
        <v>26</v>
      </c>
      <c r="D31" s="50"/>
      <c r="E31" s="50">
        <v>171750</v>
      </c>
      <c r="F31" s="50">
        <v>262310</v>
      </c>
      <c r="G31" s="50">
        <v>764720</v>
      </c>
      <c r="H31" s="50">
        <v>676390</v>
      </c>
      <c r="I31" s="50">
        <v>654860</v>
      </c>
      <c r="J31" s="50">
        <v>633330</v>
      </c>
      <c r="K31" s="50">
        <v>611800</v>
      </c>
      <c r="L31" s="50">
        <v>590270</v>
      </c>
      <c r="M31" s="50">
        <v>568740</v>
      </c>
      <c r="N31" s="50">
        <v>547210</v>
      </c>
      <c r="O31" s="50">
        <v>525680</v>
      </c>
      <c r="P31" s="50">
        <v>504150</v>
      </c>
      <c r="Q31" s="50">
        <v>448330</v>
      </c>
      <c r="R31" s="50"/>
      <c r="S31" s="50"/>
      <c r="T31" s="51"/>
    </row>
    <row r="32" spans="1:20" s="12" customFormat="1" ht="31.5" customHeight="1">
      <c r="A32" s="44"/>
      <c r="B32" s="84" t="s">
        <v>20</v>
      </c>
      <c r="C32" s="85"/>
      <c r="D32" s="57">
        <f aca="true" t="shared" si="10" ref="D32:T32">SUM(D22/D2)</f>
        <v>0.04621305988317001</v>
      </c>
      <c r="E32" s="57">
        <f t="shared" si="10"/>
        <v>0.1187046441818129</v>
      </c>
      <c r="F32" s="57">
        <f t="shared" si="10"/>
        <v>0.07204147944734397</v>
      </c>
      <c r="G32" s="57">
        <f t="shared" si="10"/>
        <v>0.11426496670831342</v>
      </c>
      <c r="H32" s="57">
        <f t="shared" si="10"/>
        <v>0.12178269388347014</v>
      </c>
      <c r="I32" s="57">
        <f t="shared" si="10"/>
        <v>0.11246590051399287</v>
      </c>
      <c r="J32" s="57">
        <f t="shared" si="10"/>
        <v>0.11003490314610667</v>
      </c>
      <c r="K32" s="57">
        <f t="shared" si="10"/>
        <v>0.10171767033882151</v>
      </c>
      <c r="L32" s="57">
        <f t="shared" si="10"/>
        <v>0.09527883056349512</v>
      </c>
      <c r="M32" s="57">
        <f t="shared" si="10"/>
        <v>0.08470857389812401</v>
      </c>
      <c r="N32" s="57">
        <f t="shared" si="10"/>
        <v>0.07139485082807819</v>
      </c>
      <c r="O32" s="57">
        <f t="shared" si="10"/>
        <v>0.06970696926239821</v>
      </c>
      <c r="P32" s="57">
        <f t="shared" si="10"/>
        <v>0.06653568517485985</v>
      </c>
      <c r="Q32" s="57">
        <f t="shared" si="10"/>
        <v>0.05940737497638706</v>
      </c>
      <c r="R32" s="57">
        <f t="shared" si="10"/>
        <v>0.025023260906102338</v>
      </c>
      <c r="S32" s="57">
        <f t="shared" si="10"/>
        <v>0.02342178734589495</v>
      </c>
      <c r="T32" s="58">
        <f t="shared" si="10"/>
        <v>0.02185739811534484</v>
      </c>
    </row>
    <row r="33" spans="1:20" s="12" customFormat="1" ht="22.5" customHeight="1">
      <c r="A33" s="44"/>
      <c r="B33" s="84" t="s">
        <v>42</v>
      </c>
      <c r="C33" s="85"/>
      <c r="D33" s="57">
        <f aca="true" t="shared" si="11" ref="D33:T33">SUM(D22-D31)/D2</f>
        <v>0.04621305988317001</v>
      </c>
      <c r="E33" s="57">
        <f t="shared" si="11"/>
        <v>0.11075421149440794</v>
      </c>
      <c r="F33" s="57">
        <f t="shared" si="11"/>
        <v>0.054318464180940905</v>
      </c>
      <c r="G33" s="57">
        <f t="shared" si="11"/>
        <v>0.06447896539491402</v>
      </c>
      <c r="H33" s="57">
        <f t="shared" si="11"/>
        <v>0.07928311627796215</v>
      </c>
      <c r="I33" s="57">
        <f t="shared" si="11"/>
        <v>0.07169932814315674</v>
      </c>
      <c r="J33" s="57">
        <f t="shared" si="11"/>
        <v>0.07066029782805511</v>
      </c>
      <c r="K33" s="57">
        <f t="shared" si="11"/>
        <v>0.06370491568148982</v>
      </c>
      <c r="L33" s="57">
        <f t="shared" si="11"/>
        <v>0.05862770537949782</v>
      </c>
      <c r="M33" s="57">
        <f t="shared" si="11"/>
        <v>0.04962928819562015</v>
      </c>
      <c r="N33" s="57">
        <f t="shared" si="11"/>
        <v>0.03775833146982023</v>
      </c>
      <c r="O33" s="57">
        <f t="shared" si="11"/>
        <v>0.03754182677881498</v>
      </c>
      <c r="P33" s="57">
        <f t="shared" si="11"/>
        <v>0.035870729520517806</v>
      </c>
      <c r="Q33" s="57">
        <f t="shared" si="11"/>
        <v>0.03229961262159822</v>
      </c>
      <c r="R33" s="57">
        <f t="shared" si="11"/>
        <v>0.025023260906102338</v>
      </c>
      <c r="S33" s="57">
        <f t="shared" si="11"/>
        <v>0.02342178734589495</v>
      </c>
      <c r="T33" s="58">
        <f t="shared" si="11"/>
        <v>0.02185739811534484</v>
      </c>
    </row>
    <row r="34" spans="1:20" s="12" customFormat="1" ht="28.5" customHeight="1">
      <c r="A34" s="59"/>
      <c r="B34" s="86" t="s">
        <v>71</v>
      </c>
      <c r="C34" s="87"/>
      <c r="D34" s="60">
        <v>6570008</v>
      </c>
      <c r="E34" s="60">
        <f>D34-E23+E18</f>
        <v>5040012</v>
      </c>
      <c r="F34" s="60">
        <v>6178145</v>
      </c>
      <c r="G34" s="60">
        <f aca="true" t="shared" si="12" ref="G34:L34">F34-G23+G16</f>
        <v>7536619</v>
      </c>
      <c r="H34" s="60">
        <f t="shared" si="12"/>
        <v>6656183</v>
      </c>
      <c r="I34" s="60">
        <f t="shared" si="12"/>
        <v>5843976</v>
      </c>
      <c r="J34" s="60">
        <f t="shared" si="12"/>
        <v>5006769</v>
      </c>
      <c r="K34" s="60">
        <f t="shared" si="12"/>
        <v>4239072</v>
      </c>
      <c r="L34" s="60">
        <f t="shared" si="12"/>
        <v>3515985</v>
      </c>
      <c r="M34" s="60">
        <f aca="true" t="shared" si="13" ref="M34:T34">L34-M23+M16</f>
        <v>2898153</v>
      </c>
      <c r="N34" s="60">
        <f t="shared" si="13"/>
        <v>2443749</v>
      </c>
      <c r="O34" s="60">
        <f t="shared" si="13"/>
        <v>1968749</v>
      </c>
      <c r="P34" s="60">
        <f t="shared" si="13"/>
        <v>1493749</v>
      </c>
      <c r="Q34" s="60">
        <f t="shared" si="13"/>
        <v>1050000</v>
      </c>
      <c r="R34" s="60">
        <f t="shared" si="13"/>
        <v>700000</v>
      </c>
      <c r="S34" s="60">
        <f t="shared" si="13"/>
        <v>350000</v>
      </c>
      <c r="T34" s="61">
        <f t="shared" si="13"/>
        <v>0</v>
      </c>
    </row>
    <row r="35" spans="1:20" s="12" customFormat="1" ht="16.5" customHeight="1">
      <c r="A35" s="59"/>
      <c r="B35" s="77"/>
      <c r="C35" s="78" t="s">
        <v>72</v>
      </c>
      <c r="D35" s="79"/>
      <c r="E35" s="79"/>
      <c r="F35" s="79">
        <v>2878144.81</v>
      </c>
      <c r="G35" s="79">
        <f>F35+G17-G24</f>
        <v>3536618.81</v>
      </c>
      <c r="H35" s="79">
        <f>G35+H17-H24</f>
        <v>2856182.81</v>
      </c>
      <c r="I35" s="79">
        <f aca="true" t="shared" si="14" ref="I35:T35">H35+I17-I24</f>
        <v>2243975.81</v>
      </c>
      <c r="J35" s="79">
        <f t="shared" si="14"/>
        <v>1706768.81</v>
      </c>
      <c r="K35" s="79">
        <f t="shared" si="14"/>
        <v>1239071.81</v>
      </c>
      <c r="L35" s="79">
        <f t="shared" si="14"/>
        <v>815984.81</v>
      </c>
      <c r="M35" s="79">
        <f t="shared" si="14"/>
        <v>498152.81000000006</v>
      </c>
      <c r="N35" s="79">
        <f t="shared" si="14"/>
        <v>343748.81000000006</v>
      </c>
      <c r="O35" s="79">
        <f t="shared" si="14"/>
        <v>218748.81000000006</v>
      </c>
      <c r="P35" s="79">
        <f t="shared" si="14"/>
        <v>93748.81000000006</v>
      </c>
      <c r="Q35" s="79">
        <f t="shared" si="14"/>
        <v>-0.18999999994412065</v>
      </c>
      <c r="R35" s="79">
        <f t="shared" si="14"/>
        <v>-0.18999999994412065</v>
      </c>
      <c r="S35" s="79">
        <f t="shared" si="14"/>
        <v>-0.18999999994412065</v>
      </c>
      <c r="T35" s="79">
        <f t="shared" si="14"/>
        <v>-0.18999999994412065</v>
      </c>
    </row>
    <row r="36" spans="1:20" s="12" customFormat="1" ht="14.25" customHeight="1">
      <c r="A36" s="59"/>
      <c r="B36" s="77"/>
      <c r="C36" s="78" t="s">
        <v>73</v>
      </c>
      <c r="D36" s="79"/>
      <c r="E36" s="79"/>
      <c r="F36" s="79">
        <v>3300000</v>
      </c>
      <c r="G36" s="79">
        <f>F36+G20</f>
        <v>4000000</v>
      </c>
      <c r="H36" s="79">
        <f>G36+H20-H27</f>
        <v>3800000</v>
      </c>
      <c r="I36" s="79">
        <f aca="true" t="shared" si="15" ref="I36:T36">H36+I20-I27</f>
        <v>3600000</v>
      </c>
      <c r="J36" s="79">
        <f t="shared" si="15"/>
        <v>3300000</v>
      </c>
      <c r="K36" s="79">
        <f t="shared" si="15"/>
        <v>3000000</v>
      </c>
      <c r="L36" s="79">
        <f t="shared" si="15"/>
        <v>2700000</v>
      </c>
      <c r="M36" s="79">
        <f t="shared" si="15"/>
        <v>2400000</v>
      </c>
      <c r="N36" s="79">
        <f t="shared" si="15"/>
        <v>2100000</v>
      </c>
      <c r="O36" s="79">
        <f t="shared" si="15"/>
        <v>1750000</v>
      </c>
      <c r="P36" s="79">
        <f t="shared" si="15"/>
        <v>1400000</v>
      </c>
      <c r="Q36" s="79">
        <f t="shared" si="15"/>
        <v>1050000</v>
      </c>
      <c r="R36" s="79">
        <f t="shared" si="15"/>
        <v>700000</v>
      </c>
      <c r="S36" s="79">
        <f t="shared" si="15"/>
        <v>350000</v>
      </c>
      <c r="T36" s="79">
        <f t="shared" si="15"/>
        <v>0</v>
      </c>
    </row>
    <row r="37" spans="1:20" s="12" customFormat="1" ht="22.5" customHeight="1" thickBot="1">
      <c r="A37" s="44"/>
      <c r="B37" s="88" t="s">
        <v>32</v>
      </c>
      <c r="C37" s="89"/>
      <c r="D37" s="62">
        <f aca="true" t="shared" si="16" ref="D37:T37">SUM(D34/D2)</f>
        <v>0.29869455358791014</v>
      </c>
      <c r="E37" s="62">
        <f t="shared" si="16"/>
        <v>0.23330582911041223</v>
      </c>
      <c r="F37" s="62">
        <f t="shared" si="16"/>
        <v>0.41742731178015224</v>
      </c>
      <c r="G37" s="62">
        <f t="shared" si="16"/>
        <v>0.49066079536639673</v>
      </c>
      <c r="H37" s="62">
        <f t="shared" si="16"/>
        <v>0.4182275994100489</v>
      </c>
      <c r="I37" s="62">
        <f t="shared" si="16"/>
        <v>0.3638012255099249</v>
      </c>
      <c r="J37" s="62">
        <f t="shared" si="16"/>
        <v>0.3112746171721783</v>
      </c>
      <c r="K37" s="62">
        <f t="shared" si="16"/>
        <v>0.26338477265571164</v>
      </c>
      <c r="L37" s="62">
        <f t="shared" si="16"/>
        <v>0.21831501919470203</v>
      </c>
      <c r="M37" s="62">
        <f t="shared" si="16"/>
        <v>0.17875503234618398</v>
      </c>
      <c r="N37" s="62">
        <f t="shared" si="16"/>
        <v>0.15021511036937105</v>
      </c>
      <c r="O37" s="62">
        <f t="shared" si="16"/>
        <v>0.12046319452787246</v>
      </c>
      <c r="P37" s="62">
        <f t="shared" si="16"/>
        <v>0.09085737745456264</v>
      </c>
      <c r="Q37" s="62">
        <f t="shared" si="16"/>
        <v>0.06348705300231589</v>
      </c>
      <c r="R37" s="62">
        <f t="shared" si="16"/>
        <v>0.042072871252441885</v>
      </c>
      <c r="S37" s="62">
        <f t="shared" si="16"/>
        <v>0.02091102986312887</v>
      </c>
      <c r="T37" s="63">
        <f t="shared" si="16"/>
        <v>0</v>
      </c>
    </row>
    <row r="38" spans="11:15" ht="12.75" thickTop="1">
      <c r="K38" s="81"/>
      <c r="L38" s="81"/>
      <c r="M38" s="81"/>
      <c r="N38" s="81"/>
      <c r="O38" s="81"/>
    </row>
    <row r="39" ht="12">
      <c r="O39" s="2"/>
    </row>
    <row r="40" ht="12">
      <c r="O40" s="2"/>
    </row>
  </sheetData>
  <sheetProtection/>
  <mergeCells count="9">
    <mergeCell ref="B1:C1"/>
    <mergeCell ref="B33:C33"/>
    <mergeCell ref="B34:C34"/>
    <mergeCell ref="B37:C37"/>
    <mergeCell ref="B2:C2"/>
    <mergeCell ref="B11:C11"/>
    <mergeCell ref="B14:C14"/>
    <mergeCell ref="B28:C28"/>
    <mergeCell ref="B32:C32"/>
  </mergeCells>
  <printOptions/>
  <pageMargins left="0.7086614173228347" right="0.7086614173228347" top="0.84375" bottom="0.59" header="0.31496062992125984" footer="0.31496062992125984"/>
  <pageSetup horizontalDpi="300" verticalDpi="300" orientation="landscape" paperSize="8" r:id="rId1"/>
  <headerFooter>
    <oddHeader xml:space="preserve">&amp;LPROGNOZA KWOTY DŁUGU I SPŁAT GMINY JEDLINA-ZDRÓJ NA LATA 2010-2023&amp;R&amp;8Załącznik Nr 5 do Uchwały  Nr  XXXI/170/09 
Rady Miasta Jedlina-Zdrój z dnia 30 grudnia 2009r. </oddHeader>
    <oddFooter>&amp;C&amp;8Załącznik nr 5 do Uchwały Nr XX/103/04 Rady Miasta Jedlina-Zdrój z dnia 30 czerwca 2004r&amp;12.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0.8984375" style="0" customWidth="1"/>
    <col min="2" max="2" width="50.09765625" style="0" customWidth="1"/>
    <col min="3" max="3" width="1.203125" style="0" customWidth="1"/>
    <col min="4" max="4" width="4.296875" style="0" customWidth="1"/>
    <col min="5" max="5" width="12.3984375" style="0" customWidth="1"/>
  </cols>
  <sheetData>
    <row r="1" spans="2:5" ht="31.5">
      <c r="B1" s="66" t="s">
        <v>65</v>
      </c>
      <c r="C1" s="67"/>
      <c r="D1" s="72"/>
      <c r="E1" s="72"/>
    </row>
    <row r="2" spans="2:5" ht="15.75">
      <c r="B2" s="66" t="s">
        <v>66</v>
      </c>
      <c r="C2" s="67"/>
      <c r="D2" s="72"/>
      <c r="E2" s="72"/>
    </row>
    <row r="3" spans="2:5" ht="15">
      <c r="B3" s="68"/>
      <c r="C3" s="68"/>
      <c r="D3" s="73"/>
      <c r="E3" s="73"/>
    </row>
    <row r="4" spans="2:5" ht="60">
      <c r="B4" s="69" t="s">
        <v>67</v>
      </c>
      <c r="C4" s="68"/>
      <c r="D4" s="73"/>
      <c r="E4" s="73"/>
    </row>
    <row r="5" spans="2:5" ht="15">
      <c r="B5" s="68"/>
      <c r="C5" s="68"/>
      <c r="D5" s="73"/>
      <c r="E5" s="73"/>
    </row>
    <row r="6" spans="2:5" ht="31.5">
      <c r="B6" s="66" t="s">
        <v>68</v>
      </c>
      <c r="C6" s="67"/>
      <c r="D6" s="72"/>
      <c r="E6" s="74" t="s">
        <v>69</v>
      </c>
    </row>
    <row r="7" spans="2:5" ht="15.75" thickBot="1">
      <c r="B7" s="68"/>
      <c r="C7" s="68"/>
      <c r="D7" s="73"/>
      <c r="E7" s="73"/>
    </row>
    <row r="8" spans="2:5" ht="60.75" thickBot="1">
      <c r="B8" s="70" t="s">
        <v>70</v>
      </c>
      <c r="C8" s="71"/>
      <c r="D8" s="75"/>
      <c r="E8" s="76">
        <v>2</v>
      </c>
    </row>
    <row r="9" spans="2:5" ht="15">
      <c r="B9" s="68"/>
      <c r="C9" s="68"/>
      <c r="D9" s="73"/>
      <c r="E9" s="73"/>
    </row>
    <row r="10" spans="2:5" ht="15">
      <c r="B10" s="68"/>
      <c r="C10" s="68"/>
      <c r="D10" s="73"/>
      <c r="E10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Ja</cp:lastModifiedBy>
  <cp:lastPrinted>2009-11-20T12:49:49Z</cp:lastPrinted>
  <dcterms:created xsi:type="dcterms:W3CDTF">2006-05-17T05:52:49Z</dcterms:created>
  <dcterms:modified xsi:type="dcterms:W3CDTF">2010-01-05T07:36:42Z</dcterms:modified>
  <cp:category/>
  <cp:version/>
  <cp:contentType/>
  <cp:contentStatus/>
</cp:coreProperties>
</file>