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2"/>
  </bookViews>
  <sheets>
    <sheet name="2011" sheetId="1" r:id="rId1"/>
    <sheet name="2012" sheetId="2" r:id="rId2"/>
    <sheet name="2013" sheetId="3" r:id="rId3"/>
  </sheets>
  <definedNames/>
  <calcPr fullCalcOnLoad="1"/>
</workbook>
</file>

<file path=xl/sharedStrings.xml><?xml version="1.0" encoding="utf-8"?>
<sst xmlns="http://schemas.openxmlformats.org/spreadsheetml/2006/main" count="2892" uniqueCount="621">
  <si>
    <t>Klasyfikacja budżetowa</t>
  </si>
  <si>
    <t>Wyszczególnienie</t>
  </si>
  <si>
    <t>% 7:6</t>
  </si>
  <si>
    <t>Udział %     w wydatkach ogółem</t>
  </si>
  <si>
    <t>Dz.</t>
  </si>
  <si>
    <t>Rozdz.</t>
  </si>
  <si>
    <t>§</t>
  </si>
  <si>
    <t>010</t>
  </si>
  <si>
    <t>ROLNICTWO I  ŁOWIECTWO</t>
  </si>
  <si>
    <t>01030</t>
  </si>
  <si>
    <t>Izby rolnicze</t>
  </si>
  <si>
    <t>2850</t>
  </si>
  <si>
    <t>Wpłaty gmin na rzecz izb rolniczych w wysokości 2% uzyskanych wpływów z podatku rolnego</t>
  </si>
  <si>
    <t>-</t>
  </si>
  <si>
    <t>020</t>
  </si>
  <si>
    <t>LEŚNICTWO</t>
  </si>
  <si>
    <t>02001</t>
  </si>
  <si>
    <t>Gospodarka leśna</t>
  </si>
  <si>
    <t>4210</t>
  </si>
  <si>
    <t>Zakup materiałów i wyposażenia</t>
  </si>
  <si>
    <t>4300</t>
  </si>
  <si>
    <t>Zakup usług pozostałych</t>
  </si>
  <si>
    <t>500</t>
  </si>
  <si>
    <t>HANDEL</t>
  </si>
  <si>
    <t>50095</t>
  </si>
  <si>
    <t>Pozostała działalność</t>
  </si>
  <si>
    <t>4260</t>
  </si>
  <si>
    <t>Zakup energii</t>
  </si>
  <si>
    <t>4300</t>
  </si>
  <si>
    <t>Zakup usług pozostałych</t>
  </si>
  <si>
    <t>600</t>
  </si>
  <si>
    <t>TRANSPORT I ŁĄCZNOŚĆ</t>
  </si>
  <si>
    <t>60016</t>
  </si>
  <si>
    <t>Drogi publiczne gminne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</si>
  <si>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</si>
  <si>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</si>
  <si>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</si>
  <si>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</si>
  <si>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</si>
  <si>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</si>
  <si>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</si>
  <si>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</si>
  <si>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</si>
  <si>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</si>
  <si>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</si>
  <si>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</si>
  <si>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</si>
  <si>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</si>
  <si>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</si>
  <si>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</si>
  <si>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</si>
  <si>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</si>
  <si>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4430</t>
  </si>
  <si>
    <t>Różne opłaty i składki</t>
  </si>
  <si>
    <t>6050</t>
  </si>
  <si>
    <t>Wydatki inwestycyjne jednostek budżetowych</t>
  </si>
  <si>
    <t>6058</t>
  </si>
  <si>
    <t>6059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</si>
  <si>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</si>
  <si>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</si>
  <si>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</si>
  <si>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</si>
  <si>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</si>
  <si>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</si>
  <si>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</si>
  <si>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 xml:space="preserve">Gospodarka gruntami i nieruchomościami </t>
  </si>
  <si>
    <t>4170</t>
  </si>
  <si>
    <t>Wynagrodzenia bezosobowe</t>
  </si>
  <si>
    <t>4300</t>
  </si>
  <si>
    <t>Zakup usług pozostałych</t>
  </si>
  <si>
    <t>4520</t>
  </si>
  <si>
    <t>Opłaty na rzecz budzetów jednostek samorządu terytorialnego</t>
  </si>
  <si>
    <t>4610</t>
  </si>
  <si>
    <t>Koszty postępowania sądowego i prokuratorskiego</t>
  </si>
  <si>
    <t>Usuwanie skutków klęsk żywiołowych</t>
  </si>
  <si>
    <t>70095</t>
  </si>
  <si>
    <t>Pozostała działalność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</si>
  <si>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</si>
  <si>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</si>
  <si>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</si>
  <si>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</si>
  <si>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</si>
  <si>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</si>
  <si>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</si>
  <si>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</si>
  <si>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710</t>
  </si>
  <si>
    <t>DZIAŁALNOŚĆ USŁUGOWA</t>
  </si>
  <si>
    <t>71004</t>
  </si>
  <si>
    <t>Plany zagospodarowania przestrzennego</t>
  </si>
  <si>
    <t>4300</t>
  </si>
  <si>
    <t>Zakup usług pozostałych</t>
  </si>
  <si>
    <t>71035</t>
  </si>
  <si>
    <t>Pozostała działalność</t>
  </si>
  <si>
    <t>4210</t>
  </si>
  <si>
    <t>Zakup materiałów i wyposażenia</t>
  </si>
  <si>
    <t>4300</t>
  </si>
  <si>
    <t>Zakup usług pozostałych</t>
  </si>
  <si>
    <t>4750</t>
  </si>
  <si>
    <t>Zakup akcesoriów komputerowych, w tym programów i licencji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</si>
  <si>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</si>
  <si>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</si>
  <si>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</si>
  <si>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</si>
  <si>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</si>
  <si>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</si>
  <si>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</si>
  <si>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</si>
  <si>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</si>
  <si>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</si>
  <si>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</si>
  <si>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</si>
  <si>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</si>
  <si>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</si>
  <si>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</si>
  <si>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</si>
  <si>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</si>
  <si>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</si>
  <si>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4750</t>
  </si>
  <si>
    <t>Zakup akcesoriów komputerowych, w tym programów i licencji</t>
  </si>
  <si>
    <t>75022</t>
  </si>
  <si>
    <t>Rady gmin (miast i  miast na prawach powiatu)</t>
  </si>
  <si>
    <t>3030</t>
  </si>
  <si>
    <t>Różne wydatki na rzecz osób fizycznych</t>
  </si>
  <si>
    <t>4210</t>
  </si>
  <si>
    <t>Zakup materiałów i wyposażenia</t>
  </si>
  <si>
    <t>4300</t>
  </si>
  <si>
    <t>Zakup usług pozostałych</t>
  </si>
  <si>
    <t>4410</t>
  </si>
  <si>
    <t>Podróżesłużbowe krajowe</t>
  </si>
  <si>
    <t>4740</t>
  </si>
  <si>
    <t>4750</t>
  </si>
  <si>
    <t>Zakup akcesoriów komputerowych, w tym programów i licencji</t>
  </si>
  <si>
    <t>75023</t>
  </si>
  <si>
    <t>Urzędy gmin (miast i  miast na prawach powiatu)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</si>
  <si>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</si>
  <si>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</si>
  <si>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</si>
  <si>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</si>
  <si>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</si>
  <si>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</si>
  <si>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</si>
  <si>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</si>
  <si>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</si>
  <si>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</si>
  <si>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</si>
  <si>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Niepełnospr.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</si>
  <si>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</si>
  <si>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</si>
  <si>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</si>
  <si>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</si>
  <si>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</si>
  <si>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</si>
  <si>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</si>
  <si>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</si>
  <si>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</si>
  <si>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</si>
  <si>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</si>
  <si>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</si>
  <si>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</si>
  <si>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</si>
  <si>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4360</t>
  </si>
  <si>
    <t>Opłaty z tytułu zakupu usług telekomunik. telefonii komórkowej</t>
  </si>
  <si>
    <t>4370</t>
  </si>
  <si>
    <t>Opłaty z tytułu zakupu usług telekomunik. telefonii stacjonarnej</t>
  </si>
  <si>
    <t>4410</t>
  </si>
  <si>
    <t>4420</t>
  </si>
  <si>
    <t>Podróże służbowe zagraniczne</t>
  </si>
  <si>
    <t>4430</t>
  </si>
  <si>
    <t>Różne opłaty i składki</t>
  </si>
  <si>
    <t>4440</t>
  </si>
  <si>
    <t>Odpisy na zakładowy fundusz świadczeń socjalnych</t>
  </si>
  <si>
    <t>4580</t>
  </si>
  <si>
    <t>Pozostałe odsetki</t>
  </si>
  <si>
    <t>4610</t>
  </si>
  <si>
    <t>Koszty postępowania sądowego i prokuratorskiego</t>
  </si>
  <si>
    <t>4700</t>
  </si>
  <si>
    <t>Szkolenia pracowników nieb. członkami korpusu służby cywilnej</t>
  </si>
  <si>
    <t>4740</t>
  </si>
  <si>
    <t>4750</t>
  </si>
  <si>
    <t>Zakup akcesoriów komputerowych, w tym programów i licencji</t>
  </si>
  <si>
    <t>Wydatki   inwestycyjne jednostek budżetowych</t>
  </si>
  <si>
    <t>6060</t>
  </si>
  <si>
    <t>Wydatki na zakupy  inwestycyjne jednostek budżetowych</t>
  </si>
  <si>
    <t>75075</t>
  </si>
  <si>
    <t>Promocja jednostek samorządu terytorialnego</t>
  </si>
  <si>
    <t>3040</t>
  </si>
  <si>
    <t>4170</t>
  </si>
  <si>
    <t>Wynagrodzenia bezosobowe</t>
  </si>
  <si>
    <t>4210</t>
  </si>
  <si>
    <t>Zakup materiałów i wyposażenia</t>
  </si>
  <si>
    <t>Zakup usług pozostałych</t>
  </si>
  <si>
    <t>75095</t>
  </si>
  <si>
    <t>Pozostała działalność</t>
  </si>
  <si>
    <t>4430</t>
  </si>
  <si>
    <t>Różne opłaty i składki</t>
  </si>
  <si>
    <t>751</t>
  </si>
  <si>
    <t>URZĘDY NACZELNYCH ORGANÓW WŁADZY PAŃSTWOWEJ, KONTROLI I OCHRONY PRAWA ORAZ SĄDOWNICTWA</t>
  </si>
  <si>
    <t>75101</t>
  </si>
  <si>
    <t>Urzędy nalczelnych organów władzy państwowej, kontroli                  i ochrony prawa</t>
  </si>
  <si>
    <t>754</t>
  </si>
  <si>
    <t>BEZPIECZEŃSTWO PUBLICZNE I OCHRONA PRZECIWPOŻAROWA</t>
  </si>
  <si>
    <t>75405</t>
  </si>
  <si>
    <t>3000</t>
  </si>
  <si>
    <t>Wpłaty jednostek na fundusz celowy</t>
  </si>
  <si>
    <t>75414</t>
  </si>
  <si>
    <t>Obrona cywilna</t>
  </si>
  <si>
    <t>75495</t>
  </si>
  <si>
    <t>Pozostała działalność</t>
  </si>
  <si>
    <t>4210</t>
  </si>
  <si>
    <t>Zakup materiałów i wyposażenia</t>
  </si>
  <si>
    <t>4300</t>
  </si>
  <si>
    <t>Zakup usług pozostałych</t>
  </si>
  <si>
    <t>756</t>
  </si>
  <si>
    <t>DOCHODY OD OSÓB PRAWNYCH, OD OSÓB FIZYCZNYCH I OD INNYCH JEDNOSTEK NIEPOSIADAJĄCYCH OSOBOWOŚCI PRAWNEJ ORAZ WYDATKI ZWIĄZANE Z ICH POBOREM</t>
  </si>
  <si>
    <t>75647</t>
  </si>
  <si>
    <t xml:space="preserve">Pobór podatków, opłat i nieopodatkowanych należności budżetowych </t>
  </si>
  <si>
    <t>4100</t>
  </si>
  <si>
    <t>Wynagrodzenia agencyjno-prowizyjne</t>
  </si>
  <si>
    <t>4610</t>
  </si>
  <si>
    <t>Koszty postępowania sądowego i prokuratorskiego</t>
  </si>
  <si>
    <t>757</t>
  </si>
  <si>
    <t>OBSŁUGA DŁUGU PUBLICZNEGO</t>
  </si>
  <si>
    <t>75702</t>
  </si>
  <si>
    <t>Obsługa papierów wartościowych, kredytów i pożyczek j.s.t</t>
  </si>
  <si>
    <t>4300</t>
  </si>
  <si>
    <t>Zakup usług pozostałych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</si>
  <si>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</si>
  <si>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</si>
  <si>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</si>
  <si>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</si>
  <si>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</si>
  <si>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</si>
  <si>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</si>
  <si>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</si>
  <si>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 xml:space="preserve">Rezerwy </t>
  </si>
  <si>
    <t>801</t>
  </si>
  <si>
    <t>OŚWIATA I WYCHOWANIE</t>
  </si>
  <si>
    <t>80101</t>
  </si>
  <si>
    <t>Szkoły podstawowe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</si>
  <si>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</si>
  <si>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</si>
  <si>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</si>
  <si>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</si>
  <si>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</si>
  <si>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</si>
  <si>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</si>
  <si>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</si>
  <si>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</si>
  <si>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</si>
  <si>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</si>
  <si>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</si>
  <si>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</si>
  <si>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</si>
  <si>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</si>
  <si>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</si>
  <si>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</si>
  <si>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</si>
  <si>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</si>
  <si>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</si>
  <si>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</si>
  <si>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</si>
  <si>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</si>
  <si>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</si>
  <si>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</si>
  <si>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</si>
  <si>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4370</t>
  </si>
  <si>
    <t>Opłaty z tytułu zakupu usług telekomunik. telefonii stacjonarnej</t>
  </si>
  <si>
    <t>4390</t>
  </si>
  <si>
    <t>Zakup usług obejmujących wykonanie ekspertyz, analiz,opinii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</si>
  <si>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</si>
  <si>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</si>
  <si>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</si>
  <si>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</si>
  <si>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</si>
  <si>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</si>
  <si>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4740</t>
  </si>
  <si>
    <t>4750</t>
  </si>
  <si>
    <t>Zakup akcesoriów komputerowych, w tym programów i licencji</t>
  </si>
  <si>
    <t>Wydatki  inwestycyjne jednostek budżetowych</t>
  </si>
  <si>
    <t>80103</t>
  </si>
  <si>
    <t>Oddziały przedszkolne w szkołach podstawowych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</si>
  <si>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</si>
  <si>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</si>
  <si>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</si>
  <si>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</si>
  <si>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</si>
  <si>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</si>
  <si>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</si>
  <si>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</si>
  <si>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4280</t>
  </si>
  <si>
    <t>Zakup usług zdrowotnych</t>
  </si>
  <si>
    <t>4440</t>
  </si>
  <si>
    <t>Odpisy na zakładowy fundusz świadczeń socjalnych</t>
  </si>
  <si>
    <t>80104</t>
  </si>
  <si>
    <t>Przedszkola</t>
  </si>
  <si>
    <t>80110</t>
  </si>
  <si>
    <t>Gimnazja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</si>
  <si>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</si>
  <si>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</si>
  <si>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</si>
  <si>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</si>
  <si>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</si>
  <si>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</si>
  <si>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</si>
  <si>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</si>
  <si>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</si>
  <si>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</si>
  <si>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</si>
  <si>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</si>
  <si>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</si>
  <si>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</si>
  <si>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</si>
  <si>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</si>
  <si>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</si>
  <si>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</si>
  <si>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</si>
  <si>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</si>
  <si>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</si>
  <si>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</si>
  <si>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</si>
  <si>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</si>
  <si>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4370</t>
  </si>
  <si>
    <t>Opłaty z tytułu zakupu usług telekomunik. telefonii stacjonarnej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</si>
  <si>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</si>
  <si>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</si>
  <si>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</si>
  <si>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</si>
  <si>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</si>
  <si>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</si>
  <si>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</si>
  <si>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>Szkolenia pracowników nieb. członkami korpusu służby cywilnej</t>
  </si>
  <si>
    <t>4740</t>
  </si>
  <si>
    <t>4750</t>
  </si>
  <si>
    <t>Zakup akcesoriów komputerowych, w tym programów i licencji</t>
  </si>
  <si>
    <t>80113</t>
  </si>
  <si>
    <t>Dowożenie uczniów do szkół</t>
  </si>
  <si>
    <t>4300</t>
  </si>
  <si>
    <t>Zakup usług pozostałych</t>
  </si>
  <si>
    <t>80146</t>
  </si>
  <si>
    <t>Dokształacanie i doskonalenie nauczycieli</t>
  </si>
  <si>
    <t>4300</t>
  </si>
  <si>
    <t>Zakup usług pozostałych</t>
  </si>
  <si>
    <t>4700</t>
  </si>
  <si>
    <t>Szkolenia pracowników nieb. członkami korpusu służby cywilnej</t>
  </si>
  <si>
    <t>80195</t>
  </si>
  <si>
    <t>Pozostała działalność</t>
  </si>
  <si>
    <t>4170</t>
  </si>
  <si>
    <t>Wynagrodzenia bezosobowe</t>
  </si>
  <si>
    <t>4440</t>
  </si>
  <si>
    <t>Odpisy na zakładowy fundusz świadczeń socjalnych</t>
  </si>
  <si>
    <t>851</t>
  </si>
  <si>
    <t>OCHRONA ZDROWIA</t>
  </si>
  <si>
    <t>85149</t>
  </si>
  <si>
    <t>4300</t>
  </si>
  <si>
    <t>Zakup usług pozostałych</t>
  </si>
  <si>
    <t>85153</t>
  </si>
  <si>
    <t>Zwalczanie narkomanii</t>
  </si>
  <si>
    <t>2480</t>
  </si>
  <si>
    <t>Dotacja podmiotowa z budżetu dla samorządowej instyt.kultury</t>
  </si>
  <si>
    <t>85154</t>
  </si>
  <si>
    <t>Przeciwdziałanie alkoholizmowi</t>
  </si>
  <si>
    <t>2480</t>
  </si>
  <si>
    <t>Dotacja podmiotowa z budżetu dla samorządowej instyt.kultury</t>
  </si>
  <si>
    <t>4170</t>
  </si>
  <si>
    <t>Wynagrodzenia bezosobowe</t>
  </si>
  <si>
    <t>852</t>
  </si>
  <si>
    <t>POMOC SPOŁECZNA</t>
  </si>
  <si>
    <t>85202</t>
  </si>
  <si>
    <t>4330</t>
  </si>
  <si>
    <t>85212</t>
  </si>
  <si>
    <t>Świadczenia rodzinne, zaliczka alimentacyjna oraz składki na ubezpieczenie emerytalne i rentowe z ubezpieczenia społecznego</t>
  </si>
  <si>
    <t>3110</t>
  </si>
  <si>
    <t>Świadczenia społeczne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</si>
  <si>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</si>
  <si>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</si>
  <si>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</si>
  <si>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</si>
  <si>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</si>
  <si>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</si>
  <si>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85213</t>
  </si>
  <si>
    <t>Składki na ubezpieczenie zdrowotne opłacane za osoby pobierające niektóre świadczenia z pomocy społecznej oraz niektóre świadczenia rodzinne</t>
  </si>
  <si>
    <t>4130</t>
  </si>
  <si>
    <t xml:space="preserve">Składki na ubezpieczenie zdrowotne </t>
  </si>
  <si>
    <t>85214</t>
  </si>
  <si>
    <t>Zasiłki i pomoc w naturze oraz składki na ubezpieczenie emerytalne i rentowe</t>
  </si>
  <si>
    <t>Świadczenia społeczne</t>
  </si>
  <si>
    <t>85215</t>
  </si>
  <si>
    <t>Dodatki mieszkaniowe</t>
  </si>
  <si>
    <t>3110</t>
  </si>
  <si>
    <t>Świadczenia społeczne</t>
  </si>
  <si>
    <t>85219</t>
  </si>
  <si>
    <t>Ośrodki pomocy społecznej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</si>
  <si>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</si>
  <si>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</si>
  <si>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</si>
  <si>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</si>
  <si>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</si>
  <si>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</si>
  <si>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</si>
  <si>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</si>
  <si>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</si>
  <si>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</si>
  <si>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</si>
  <si>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</si>
  <si>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</si>
  <si>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</si>
  <si>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</si>
  <si>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</si>
  <si>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</si>
  <si>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</si>
  <si>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</si>
  <si>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</si>
  <si>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4370</t>
  </si>
  <si>
    <t>Opłaty z tytułu zakupu usług telekomunik. telefonii stacjonarnej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</si>
  <si>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</si>
  <si>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</si>
  <si>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</si>
  <si>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</si>
  <si>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</si>
  <si>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</si>
  <si>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</si>
  <si>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>Szkolenia pracowników nieb. członkami korpusu służby cywilnej</t>
  </si>
  <si>
    <t>4740</t>
  </si>
  <si>
    <t>4750</t>
  </si>
  <si>
    <t>Zakup akcesoriów komputerowych, w tym programów i licencji</t>
  </si>
  <si>
    <t>85295</t>
  </si>
  <si>
    <t>Pozostała działalność</t>
  </si>
  <si>
    <t>854</t>
  </si>
  <si>
    <t>EDUKACYJNA OPIEKA WYCHOWAWCZA</t>
  </si>
  <si>
    <t>85401</t>
  </si>
  <si>
    <t>Świetlice szkolne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</si>
  <si>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</si>
  <si>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</si>
  <si>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</si>
  <si>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</si>
  <si>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</si>
  <si>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</si>
  <si>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</si>
  <si>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</si>
  <si>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4240</t>
  </si>
  <si>
    <t>Zakup pomocy naukowych, dydaktycznych i książek</t>
  </si>
  <si>
    <t>4440</t>
  </si>
  <si>
    <t>Odpisy na zakładowy fundusz świadczeń socjalnych</t>
  </si>
  <si>
    <t>900</t>
  </si>
  <si>
    <t>GOSPODARKA KOMUNALNA I OCHRONA ŚRODOWISKA</t>
  </si>
  <si>
    <t>90001</t>
  </si>
  <si>
    <t>Gospodarka ściekowa i ochrona wód</t>
  </si>
  <si>
    <t>4300</t>
  </si>
  <si>
    <t>Zakup usług pozostałych</t>
  </si>
  <si>
    <t>90002</t>
  </si>
  <si>
    <t>Gospodarka odpadami</t>
  </si>
  <si>
    <t>4300</t>
  </si>
  <si>
    <t>Zakup usług pozostałych</t>
  </si>
  <si>
    <t>90003</t>
  </si>
  <si>
    <t>Oczyszczanie miast i wsi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</si>
  <si>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</si>
  <si>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</si>
  <si>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</si>
  <si>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</si>
  <si>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</si>
  <si>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</si>
  <si>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</si>
  <si>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</si>
  <si>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90004</t>
  </si>
  <si>
    <t>Utrzymanie zieleni w miastach i gminach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</si>
  <si>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</si>
  <si>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</si>
  <si>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</si>
  <si>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</si>
  <si>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</si>
  <si>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</si>
  <si>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</si>
  <si>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</si>
  <si>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</si>
  <si>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</si>
  <si>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90015</t>
  </si>
  <si>
    <t>Oświetlenie ulic, placów i dróg</t>
  </si>
  <si>
    <t>4260</t>
  </si>
  <si>
    <t>Zakup energii</t>
  </si>
  <si>
    <t>4270</t>
  </si>
  <si>
    <t>Zakup usług remontowych</t>
  </si>
  <si>
    <t>4300</t>
  </si>
  <si>
    <t>Zakup usług pozostałych</t>
  </si>
  <si>
    <t>90095</t>
  </si>
  <si>
    <t>Pozostała działalność</t>
  </si>
  <si>
    <t>4170</t>
  </si>
  <si>
    <t>Wynagrodzenia bezosobowe</t>
  </si>
  <si>
    <t>4260</t>
  </si>
  <si>
    <t>Zakup energii</t>
  </si>
  <si>
    <t>4300</t>
  </si>
  <si>
    <t>Zakup usług pozostałych</t>
  </si>
  <si>
    <t>4430</t>
  </si>
  <si>
    <t>Różne opłaty i składki</t>
  </si>
  <si>
    <t>921</t>
  </si>
  <si>
    <t>KULTURA I OCHRONA DZIEDZICTWA NARODOWEGO</t>
  </si>
  <si>
    <t>92109</t>
  </si>
  <si>
    <t>Domy i ośrodki kultury, świetlice i kluby</t>
  </si>
  <si>
    <t>92116</t>
  </si>
  <si>
    <t>Bibloteki</t>
  </si>
  <si>
    <t>2480</t>
  </si>
  <si>
    <t>Dotacja podmiotowa z budżetu dla samorządowej instyt.kultury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</si>
  <si>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</si>
  <si>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</si>
  <si>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</si>
  <si>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</si>
  <si>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926</t>
  </si>
  <si>
    <t>KULTURA FIZYCZNA I SPORT</t>
  </si>
  <si>
    <t>92601</t>
  </si>
  <si>
    <t>Obiekty sportowe</t>
  </si>
  <si>
    <t>-</t>
  </si>
  <si>
    <t>01095</t>
  </si>
  <si>
    <t>Zakup materiałów papierniczych do sprzętu drukarskiego                         i urządzeń kserograficznych</t>
  </si>
  <si>
    <t>Zakup materiałów papierniczych do sprzętu drukarskiego                        i urządzeń kserograficznych</t>
  </si>
  <si>
    <t>Nagrody o charakterze szczególnym nie zaliczane do wynagrodzeń</t>
  </si>
  <si>
    <t>Komendy Powiatowe Policji</t>
  </si>
  <si>
    <t>Rozliczenia z tytułu poręczeń i gwarancji udzielonych przez Skarb Państwa lub jednostkę samorządu terytorialnego</t>
  </si>
  <si>
    <t>Wypłaty z tytułu poręczeń i gwarancji</t>
  </si>
  <si>
    <t>Zakup materiałów papierniczych do sprzętu drukarskiego                            i urządzeń kserograficznych</t>
  </si>
  <si>
    <t>2310</t>
  </si>
  <si>
    <t>Dotacje celowe przekazane gminie na zadania bieżące realizowane na podstawie porozumień (umów) między jednostkami samorządu terytorialnego</t>
  </si>
  <si>
    <t>2540</t>
  </si>
  <si>
    <t>Dotacja podmiotowa z budżetu dla n iepublicznej jednostki systemu oświaty</t>
  </si>
  <si>
    <t>Zakup materiałów papierniczych do sprzętu drukarskiego                             i urządzeń kserograficznych</t>
  </si>
  <si>
    <t>Programy polityki zdrowotnej</t>
  </si>
  <si>
    <t>Domy pomocy społecznej</t>
  </si>
  <si>
    <t>Zakup usług przez jednostki samorzadu terytrialonego od innych jednostek samorządu terytorialnego</t>
  </si>
  <si>
    <t>Wykonanie za I półrocze roku 2010</t>
  </si>
  <si>
    <t>01008</t>
  </si>
  <si>
    <t>Melioracje wodne</t>
  </si>
  <si>
    <t>90078</t>
  </si>
  <si>
    <t>4309</t>
  </si>
  <si>
    <t>75107</t>
  </si>
  <si>
    <t>Wybory Prezydenta Rzeczypospolitej Polskiej</t>
  </si>
  <si>
    <t>8110</t>
  </si>
  <si>
    <t>Odsetki i dyskonto od skarbowych papierów wartościowych, kredytów i pożyczek oraz innych instrumentów finansowych, związanych z obsługą długu krajowego</t>
  </si>
  <si>
    <t>Odsetki od samorządowych papierów wartościowych lub zaciągniętych przez jednostkę samorządu terytorialnego kredytów i pożyczek</t>
  </si>
  <si>
    <t>852025</t>
  </si>
  <si>
    <t>Zadania w zakresie przeciwdziałania przemocy w rodzinie</t>
  </si>
  <si>
    <t>3119</t>
  </si>
  <si>
    <t>85216</t>
  </si>
  <si>
    <t>Zasiłki stałe</t>
  </si>
  <si>
    <t>4017</t>
  </si>
  <si>
    <t>4019</t>
  </si>
  <si>
    <t>4047</t>
  </si>
  <si>
    <t>4049</t>
  </si>
  <si>
    <t>4117</t>
  </si>
  <si>
    <t>4119</t>
  </si>
  <si>
    <t>4127</t>
  </si>
  <si>
    <t>4129</t>
  </si>
  <si>
    <t>4217</t>
  </si>
  <si>
    <t>4219</t>
  </si>
  <si>
    <t>4267</t>
  </si>
  <si>
    <t>4269</t>
  </si>
  <si>
    <t>4307</t>
  </si>
  <si>
    <t>4377</t>
  </si>
  <si>
    <t>4379</t>
  </si>
  <si>
    <t>4417</t>
  </si>
  <si>
    <t>4419</t>
  </si>
  <si>
    <t>90019</t>
  </si>
  <si>
    <t>Wpływy i wydatki związane z gromadzeniem środków z opłat i kar za korzystanie ze środowiska</t>
  </si>
  <si>
    <t>WYDATKI MAJĄTKOWE</t>
  </si>
  <si>
    <t>WYDATKI BIEŻĄCE</t>
  </si>
  <si>
    <t>RAZEM WYDATKI</t>
  </si>
  <si>
    <t xml:space="preserve">Sporządziła: M.Wróbel </t>
  </si>
  <si>
    <t>Wykonanie planu wydatków  Gminy Jedlina-Zdrój za I półrocze roku 2011</t>
  </si>
  <si>
    <t>GOSPODARKA  MIESZKANIOWA</t>
  </si>
  <si>
    <t>6057</t>
  </si>
  <si>
    <t>Plan po zmianach na 2011 rok</t>
  </si>
  <si>
    <t>Wykonanie za I półrocze roku 2011</t>
  </si>
  <si>
    <t>75056</t>
  </si>
  <si>
    <t>Narodowy spis powszechny</t>
  </si>
  <si>
    <t>8090</t>
  </si>
  <si>
    <t>752</t>
  </si>
  <si>
    <t>75212</t>
  </si>
  <si>
    <t>OBRONA NARODOWA</t>
  </si>
  <si>
    <t>Pozostałe wydatki obronne</t>
  </si>
  <si>
    <t>4177</t>
  </si>
  <si>
    <t>4247</t>
  </si>
  <si>
    <t>3267</t>
  </si>
  <si>
    <t>Inne formy pomocy dla uczniów</t>
  </si>
  <si>
    <t>85415</t>
  </si>
  <si>
    <t>Pomoc materialna dla uczniów</t>
  </si>
  <si>
    <t>3240</t>
  </si>
  <si>
    <t>Stypendia dla uczniów</t>
  </si>
  <si>
    <t>3260</t>
  </si>
  <si>
    <t>60078</t>
  </si>
  <si>
    <t>Koszty emisji samorządowych papierów wartościowych oraz inne opłaty i prowizje</t>
  </si>
  <si>
    <t>Wykonanie planu wydatków  Gminy Jedlina-Zdrój za I półrocze roku 2012</t>
  </si>
  <si>
    <t>Plan po zmianach na 2012 rok</t>
  </si>
  <si>
    <t>Wykonanie za I półrocze roku 2012</t>
  </si>
  <si>
    <t>Spis powszechny i inne</t>
  </si>
  <si>
    <t>Składki na ubezoieczenia społeczne</t>
  </si>
  <si>
    <t>4179</t>
  </si>
  <si>
    <t>4570</t>
  </si>
  <si>
    <t>Odsetki od nieterminowych wpłat z tytułu pozostałych podatków i opłat</t>
  </si>
  <si>
    <t>2800</t>
  </si>
  <si>
    <t xml:space="preserve">Dotacja celowa otrzymana z budżetu przez pozostałe jednostki zaliczane do sektora finansów publicznych </t>
  </si>
  <si>
    <t>85205</t>
  </si>
  <si>
    <t>85206</t>
  </si>
  <si>
    <t>Wspieranie rodziny</t>
  </si>
  <si>
    <t>2910</t>
  </si>
  <si>
    <t>Wpływy ze zwrotów dotacji oraz płatności, w tym wykorzystanych niezgodnie z przeznaczeniem lub z naruszeniem procedur , o których mowa w art..184 ustawy, pobranych nienależnie lub w nadmiernej wysokości</t>
  </si>
  <si>
    <t xml:space="preserve">KULTURA FIZYCZNA </t>
  </si>
  <si>
    <t>92605</t>
  </si>
  <si>
    <t>Zadania w zakresie kultury fizycznej</t>
  </si>
  <si>
    <t>2580</t>
  </si>
  <si>
    <t>dotacja podmiotowa z budżetu dla jednostek niezaliczanych do sektora finansów publicznych</t>
  </si>
  <si>
    <t>Sporządziła: B.Czuba</t>
  </si>
  <si>
    <t>Wykonanie planu wydatków  Gminy Jedlina-Zdrój za I półrocze roku 2013</t>
  </si>
  <si>
    <t>Plan po zmianach na 2013 rok</t>
  </si>
  <si>
    <t>Wykonanie za I półrocze roku 2013</t>
  </si>
  <si>
    <t>75109</t>
  </si>
  <si>
    <t>Wybory do rad gmin, rad powiatów i sejmików województw,wybory wójtów,burmistrzów i prezydentów miast oraz referenda gminne,powiatowe wojewódzkie</t>
  </si>
  <si>
    <t>75411</t>
  </si>
  <si>
    <t>Komendy Powiatowe Państwowej Straży Pożarnej</t>
  </si>
  <si>
    <t>85204</t>
  </si>
  <si>
    <t>2900</t>
  </si>
  <si>
    <t>Rodziny zastępcze</t>
  </si>
  <si>
    <t>Wpłaty gmin i powiatów na rzecz innych jednostek samorządu terytorialnego oraz zwiazków gmin lub związków powiatów na dofinansowanie zadań biezących</t>
  </si>
  <si>
    <t>Sporządził :B.Czuba</t>
  </si>
  <si>
    <t>Sprawdził: M.Wróbel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</si>
</sst>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\,_z_ł_-;\-* #,##0.00\,_z_ł_-;_-* \-??\ _z_ł_-;_-@_-"/>
    <numFmt numFmtId="166" formatCode="#,##0.00_ ;\-#,##0.00\ "/>
  </numFmts>
  <fonts count="45">
    <font>
      <sz val="10"/>
      <name val="Arial"/>
      <family val="0"/>
    </font>
    <font>
      <b/>
      <sz val="18"/>
      <name val="Times New Roman"/>
      <family val="0"/>
    </font>
    <font>
      <b/>
      <sz val="2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0" fontId="5" fillId="33" borderId="11" xfId="0" applyNumberFormat="1" applyFont="1" applyFill="1" applyBorder="1" applyAlignment="1">
      <alignment horizontal="center" vertical="center"/>
    </xf>
    <xf numFmtId="10" fontId="5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9" fontId="0" fillId="0" borderId="10" xfId="52" applyFont="1" applyFill="1" applyBorder="1" applyAlignment="1" applyProtection="1">
      <alignment horizontal="center" vertical="center"/>
      <protection/>
    </xf>
    <xf numFmtId="10" fontId="5" fillId="33" borderId="11" xfId="52" applyNumberFormat="1" applyFont="1" applyFill="1" applyBorder="1" applyAlignment="1" applyProtection="1">
      <alignment horizontal="center" vertical="center"/>
      <protection/>
    </xf>
    <xf numFmtId="10" fontId="5" fillId="0" borderId="11" xfId="52" applyNumberFormat="1" applyFont="1" applyFill="1" applyBorder="1" applyAlignment="1" applyProtection="1">
      <alignment horizontal="center" vertical="center"/>
      <protection/>
    </xf>
    <xf numFmtId="10" fontId="3" fillId="0" borderId="11" xfId="52" applyNumberFormat="1" applyFont="1" applyFill="1" applyBorder="1" applyAlignment="1" applyProtection="1">
      <alignment horizontal="center" vertical="center"/>
      <protection/>
    </xf>
    <xf numFmtId="10" fontId="3" fillId="0" borderId="10" xfId="52" applyNumberFormat="1" applyFont="1" applyFill="1" applyBorder="1" applyAlignment="1" applyProtection="1">
      <alignment horizontal="center" vertical="center"/>
      <protection/>
    </xf>
    <xf numFmtId="10" fontId="3" fillId="33" borderId="11" xfId="52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top"/>
    </xf>
    <xf numFmtId="9" fontId="3" fillId="0" borderId="10" xfId="52" applyFont="1" applyFill="1" applyBorder="1" applyAlignment="1" applyProtection="1">
      <alignment horizontal="center" vertical="center"/>
      <protection/>
    </xf>
    <xf numFmtId="10" fontId="6" fillId="0" borderId="11" xfId="52" applyNumberFormat="1" applyFont="1" applyFill="1" applyBorder="1" applyAlignment="1" applyProtection="1">
      <alignment horizontal="center" vertical="center"/>
      <protection/>
    </xf>
    <xf numFmtId="10" fontId="3" fillId="0" borderId="12" xfId="52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/>
    </xf>
    <xf numFmtId="4" fontId="7" fillId="0" borderId="13" xfId="0" applyNumberFormat="1" applyFont="1" applyBorder="1" applyAlignment="1">
      <alignment horizontal="center" vertical="center"/>
    </xf>
    <xf numFmtId="10" fontId="7" fillId="0" borderId="13" xfId="5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10" fontId="3" fillId="0" borderId="14" xfId="52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top"/>
    </xf>
    <xf numFmtId="10" fontId="3" fillId="34" borderId="11" xfId="52" applyNumberFormat="1" applyFont="1" applyFill="1" applyBorder="1" applyAlignment="1" applyProtection="1">
      <alignment horizontal="center" vertical="center"/>
      <protection/>
    </xf>
    <xf numFmtId="10" fontId="5" fillId="34" borderId="10" xfId="52" applyNumberFormat="1" applyFont="1" applyFill="1" applyBorder="1" applyAlignment="1" applyProtection="1">
      <alignment horizontal="center" vertical="center"/>
      <protection/>
    </xf>
    <xf numFmtId="10" fontId="5" fillId="34" borderId="11" xfId="0" applyNumberFormat="1" applyFont="1" applyFill="1" applyBorder="1" applyAlignment="1">
      <alignment horizontal="center" vertical="center"/>
    </xf>
    <xf numFmtId="10" fontId="5" fillId="34" borderId="11" xfId="52" applyNumberFormat="1" applyFont="1" applyFill="1" applyBorder="1" applyAlignment="1" applyProtection="1">
      <alignment horizontal="center" vertical="center"/>
      <protection/>
    </xf>
    <xf numFmtId="10" fontId="3" fillId="34" borderId="10" xfId="52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/>
    </xf>
    <xf numFmtId="9" fontId="3" fillId="34" borderId="11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top"/>
    </xf>
    <xf numFmtId="10" fontId="3" fillId="35" borderId="11" xfId="52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34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top"/>
    </xf>
    <xf numFmtId="4" fontId="3" fillId="36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10" fontId="3" fillId="35" borderId="14" xfId="52" applyNumberFormat="1" applyFont="1" applyFill="1" applyBorder="1" applyAlignment="1" applyProtection="1">
      <alignment horizontal="center" vertical="center"/>
      <protection/>
    </xf>
    <xf numFmtId="4" fontId="3" fillId="0" borderId="16" xfId="0" applyNumberFormat="1" applyFont="1" applyBorder="1" applyAlignment="1">
      <alignment horizontal="right" vertical="center"/>
    </xf>
    <xf numFmtId="10" fontId="3" fillId="34" borderId="14" xfId="52" applyNumberFormat="1" applyFont="1" applyFill="1" applyBorder="1" applyAlignment="1" applyProtection="1">
      <alignment horizontal="center" vertical="center"/>
      <protection/>
    </xf>
    <xf numFmtId="10" fontId="3" fillId="0" borderId="17" xfId="52" applyNumberFormat="1" applyFont="1" applyFill="1" applyBorder="1" applyAlignment="1" applyProtection="1">
      <alignment horizontal="center" vertical="center"/>
      <protection/>
    </xf>
    <xf numFmtId="10" fontId="3" fillId="0" borderId="18" xfId="52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>
      <alignment horizontal="right" vertical="center"/>
    </xf>
    <xf numFmtId="0" fontId="3" fillId="8" borderId="10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top"/>
    </xf>
    <xf numFmtId="4" fontId="3" fillId="37" borderId="10" xfId="0" applyNumberFormat="1" applyFont="1" applyFill="1" applyBorder="1" applyAlignment="1">
      <alignment horizontal="right" vertical="center"/>
    </xf>
    <xf numFmtId="4" fontId="3" fillId="38" borderId="10" xfId="0" applyNumberFormat="1" applyFont="1" applyFill="1" applyBorder="1" applyAlignment="1">
      <alignment horizontal="right" vertical="center"/>
    </xf>
    <xf numFmtId="10" fontId="3" fillId="18" borderId="11" xfId="0" applyNumberFormat="1" applyFont="1" applyFill="1" applyBorder="1" applyAlignment="1">
      <alignment horizontal="center" vertical="top"/>
    </xf>
    <xf numFmtId="10" fontId="3" fillId="34" borderId="11" xfId="0" applyNumberFormat="1" applyFont="1" applyFill="1" applyBorder="1" applyAlignment="1">
      <alignment horizontal="center" vertical="top"/>
    </xf>
    <xf numFmtId="10" fontId="3" fillId="0" borderId="11" xfId="0" applyNumberFormat="1" applyFont="1" applyBorder="1" applyAlignment="1">
      <alignment horizontal="center" vertical="top"/>
    </xf>
    <xf numFmtId="10" fontId="3" fillId="12" borderId="11" xfId="0" applyNumberFormat="1" applyFont="1" applyFill="1" applyBorder="1" applyAlignment="1">
      <alignment horizontal="center" vertical="top"/>
    </xf>
    <xf numFmtId="10" fontId="3" fillId="34" borderId="18" xfId="52" applyNumberFormat="1" applyFont="1" applyFill="1" applyBorder="1" applyAlignment="1" applyProtection="1">
      <alignment horizontal="center" vertical="center"/>
      <protection/>
    </xf>
    <xf numFmtId="10" fontId="3" fillId="0" borderId="19" xfId="52" applyNumberFormat="1" applyFont="1" applyFill="1" applyBorder="1" applyAlignment="1" applyProtection="1">
      <alignment horizontal="center" vertical="center"/>
      <protection/>
    </xf>
    <xf numFmtId="10" fontId="5" fillId="0" borderId="12" xfId="52" applyNumberFormat="1" applyFont="1" applyFill="1" applyBorder="1" applyAlignment="1" applyProtection="1">
      <alignment horizontal="center" vertical="center"/>
      <protection/>
    </xf>
    <xf numFmtId="4" fontId="4" fillId="8" borderId="10" xfId="0" applyNumberFormat="1" applyFont="1" applyFill="1" applyBorder="1" applyAlignment="1">
      <alignment horizontal="right" vertical="top"/>
    </xf>
    <xf numFmtId="10" fontId="4" fillId="8" borderId="11" xfId="0" applyNumberFormat="1" applyFont="1" applyFill="1" applyBorder="1" applyAlignment="1">
      <alignment horizontal="center" vertical="top"/>
    </xf>
    <xf numFmtId="166" fontId="4" fillId="8" borderId="10" xfId="0" applyNumberFormat="1" applyFont="1" applyFill="1" applyBorder="1" applyAlignment="1">
      <alignment horizontal="right" vertical="top"/>
    </xf>
    <xf numFmtId="10" fontId="3" fillId="0" borderId="20" xfId="0" applyNumberFormat="1" applyFont="1" applyBorder="1" applyAlignment="1">
      <alignment horizontal="center" vertical="top"/>
    </xf>
    <xf numFmtId="0" fontId="3" fillId="8" borderId="10" xfId="0" applyFont="1" applyFill="1" applyBorder="1" applyAlignment="1">
      <alignment/>
    </xf>
    <xf numFmtId="4" fontId="3" fillId="8" borderId="10" xfId="0" applyNumberFormat="1" applyFont="1" applyFill="1" applyBorder="1" applyAlignment="1">
      <alignment horizontal="right" vertical="center"/>
    </xf>
    <xf numFmtId="10" fontId="3" fillId="8" borderId="11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/>
    </xf>
    <xf numFmtId="10" fontId="3" fillId="35" borderId="11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/>
    </xf>
    <xf numFmtId="4" fontId="3" fillId="2" borderId="10" xfId="0" applyNumberFormat="1" applyFont="1" applyFill="1" applyBorder="1" applyAlignment="1">
      <alignment horizontal="right" vertical="center"/>
    </xf>
    <xf numFmtId="10" fontId="3" fillId="2" borderId="11" xfId="0" applyNumberFormat="1" applyFont="1" applyFill="1" applyBorder="1" applyAlignment="1">
      <alignment horizontal="center" vertical="top"/>
    </xf>
    <xf numFmtId="10" fontId="3" fillId="18" borderId="21" xfId="0" applyNumberFormat="1" applyFont="1" applyFill="1" applyBorder="1" applyAlignment="1">
      <alignment horizontal="center" vertical="top"/>
    </xf>
    <xf numFmtId="165" fontId="3" fillId="0" borderId="19" xfId="52" applyNumberFormat="1" applyFont="1" applyFill="1" applyBorder="1" applyAlignment="1" applyProtection="1">
      <alignment horizontal="center" vertical="center"/>
      <protection/>
    </xf>
    <xf numFmtId="10" fontId="3" fillId="0" borderId="20" xfId="52" applyNumberFormat="1" applyFont="1" applyFill="1" applyBorder="1" applyAlignment="1" applyProtection="1">
      <alignment horizontal="center" vertical="center"/>
      <protection/>
    </xf>
    <xf numFmtId="10" fontId="3" fillId="35" borderId="10" xfId="52" applyNumberFormat="1" applyFont="1" applyFill="1" applyBorder="1" applyAlignment="1" applyProtection="1">
      <alignment horizontal="center" vertical="center"/>
      <protection/>
    </xf>
    <xf numFmtId="1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>
      <alignment horizontal="center" vertical="top"/>
    </xf>
    <xf numFmtId="4" fontId="4" fillId="34" borderId="20" xfId="0" applyNumberFormat="1" applyFont="1" applyFill="1" applyBorder="1" applyAlignment="1">
      <alignment horizontal="right" vertical="center"/>
    </xf>
    <xf numFmtId="10" fontId="4" fillId="34" borderId="22" xfId="52" applyNumberFormat="1" applyFont="1" applyFill="1" applyBorder="1" applyAlignment="1" applyProtection="1">
      <alignment horizontal="center" vertical="center"/>
      <protection/>
    </xf>
    <xf numFmtId="10" fontId="4" fillId="34" borderId="23" xfId="52" applyNumberFormat="1" applyFont="1" applyFill="1" applyBorder="1" applyAlignment="1" applyProtection="1">
      <alignment horizontal="center" vertical="center"/>
      <protection/>
    </xf>
    <xf numFmtId="4" fontId="3" fillId="33" borderId="15" xfId="0" applyNumberFormat="1" applyFont="1" applyFill="1" applyBorder="1" applyAlignment="1">
      <alignment horizontal="right" vertical="center"/>
    </xf>
    <xf numFmtId="10" fontId="3" fillId="33" borderId="14" xfId="52" applyNumberFormat="1" applyFont="1" applyFill="1" applyBorder="1" applyAlignment="1" applyProtection="1">
      <alignment horizontal="center" vertical="center"/>
      <protection/>
    </xf>
    <xf numFmtId="10" fontId="3" fillId="34" borderId="14" xfId="52" applyNumberFormat="1" applyFont="1" applyFill="1" applyBorder="1" applyAlignment="1" applyProtection="1">
      <alignment horizontal="center" vertical="center"/>
      <protection/>
    </xf>
    <xf numFmtId="10" fontId="3" fillId="0" borderId="14" xfId="52" applyNumberFormat="1" applyFont="1" applyFill="1" applyBorder="1" applyAlignment="1" applyProtection="1">
      <alignment horizontal="center" vertical="center"/>
      <protection/>
    </xf>
    <xf numFmtId="10" fontId="5" fillId="0" borderId="15" xfId="52" applyNumberFormat="1" applyFont="1" applyFill="1" applyBorder="1" applyAlignment="1" applyProtection="1">
      <alignment horizontal="center" vertical="center"/>
      <protection/>
    </xf>
    <xf numFmtId="10" fontId="5" fillId="0" borderId="10" xfId="52" applyNumberFormat="1" applyFont="1" applyFill="1" applyBorder="1" applyAlignment="1" applyProtection="1">
      <alignment horizontal="center" vertical="center"/>
      <protection/>
    </xf>
    <xf numFmtId="10" fontId="3" fillId="0" borderId="11" xfId="52" applyNumberFormat="1" applyFont="1" applyFill="1" applyBorder="1" applyAlignment="1" applyProtection="1">
      <alignment horizontal="center" vertical="center"/>
      <protection/>
    </xf>
    <xf numFmtId="10" fontId="3" fillId="34" borderId="19" xfId="52" applyNumberFormat="1" applyFont="1" applyFill="1" applyBorder="1" applyAlignment="1" applyProtection="1">
      <alignment horizontal="center" vertical="center"/>
      <protection/>
    </xf>
    <xf numFmtId="10" fontId="3" fillId="34" borderId="19" xfId="0" applyNumberFormat="1" applyFont="1" applyFill="1" applyBorder="1" applyAlignment="1">
      <alignment horizontal="center" vertical="top"/>
    </xf>
    <xf numFmtId="10" fontId="3" fillId="12" borderId="20" xfId="0" applyNumberFormat="1" applyFont="1" applyFill="1" applyBorder="1" applyAlignment="1">
      <alignment horizontal="center" vertical="top"/>
    </xf>
    <xf numFmtId="10" fontId="5" fillId="34" borderId="14" xfId="52" applyNumberFormat="1" applyFont="1" applyFill="1" applyBorder="1" applyAlignment="1" applyProtection="1">
      <alignment horizontal="center" vertical="center"/>
      <protection/>
    </xf>
    <xf numFmtId="10" fontId="5" fillId="33" borderId="14" xfId="52" applyNumberFormat="1" applyFont="1" applyFill="1" applyBorder="1" applyAlignment="1" applyProtection="1">
      <alignment horizontal="center" vertical="center"/>
      <protection/>
    </xf>
    <xf numFmtId="10" fontId="5" fillId="33" borderId="14" xfId="0" applyNumberFormat="1" applyFont="1" applyFill="1" applyBorder="1" applyAlignment="1">
      <alignment horizontal="center" vertical="center"/>
    </xf>
    <xf numFmtId="10" fontId="5" fillId="0" borderId="14" xfId="52" applyNumberFormat="1" applyFont="1" applyFill="1" applyBorder="1" applyAlignment="1" applyProtection="1">
      <alignment horizontal="center" vertical="center"/>
      <protection/>
    </xf>
    <xf numFmtId="10" fontId="3" fillId="33" borderId="14" xfId="52" applyNumberFormat="1" applyFont="1" applyFill="1" applyBorder="1" applyAlignment="1" applyProtection="1">
      <alignment horizontal="center" vertical="center"/>
      <protection/>
    </xf>
    <xf numFmtId="10" fontId="3" fillId="0" borderId="15" xfId="52" applyNumberFormat="1" applyFont="1" applyFill="1" applyBorder="1" applyAlignment="1" applyProtection="1">
      <alignment horizontal="center" vertical="center"/>
      <protection/>
    </xf>
    <xf numFmtId="10" fontId="3" fillId="34" borderId="20" xfId="52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>
      <alignment/>
    </xf>
    <xf numFmtId="0" fontId="3" fillId="16" borderId="10" xfId="0" applyFont="1" applyFill="1" applyBorder="1" applyAlignment="1">
      <alignment horizontal="center" vertical="top"/>
    </xf>
    <xf numFmtId="166" fontId="4" fillId="16" borderId="10" xfId="0" applyNumberFormat="1" applyFont="1" applyFill="1" applyBorder="1" applyAlignment="1">
      <alignment horizontal="right" vertical="top"/>
    </xf>
    <xf numFmtId="10" fontId="4" fillId="16" borderId="11" xfId="0" applyNumberFormat="1" applyFont="1" applyFill="1" applyBorder="1" applyAlignment="1">
      <alignment horizontal="center" vertical="top"/>
    </xf>
    <xf numFmtId="10" fontId="5" fillId="18" borderId="10" xfId="52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Border="1" applyAlignment="1">
      <alignment horizontal="center" vertical="top"/>
    </xf>
    <xf numFmtId="10" fontId="3" fillId="0" borderId="24" xfId="0" applyNumberFormat="1" applyFont="1" applyBorder="1" applyAlignment="1">
      <alignment horizontal="center" vertical="top"/>
    </xf>
    <xf numFmtId="0" fontId="3" fillId="16" borderId="10" xfId="0" applyFont="1" applyFill="1" applyBorder="1" applyAlignment="1">
      <alignment horizontal="center" vertical="top"/>
    </xf>
    <xf numFmtId="4" fontId="4" fillId="16" borderId="10" xfId="0" applyNumberFormat="1" applyFont="1" applyFill="1" applyBorder="1" applyAlignment="1">
      <alignment horizontal="right" vertical="top"/>
    </xf>
    <xf numFmtId="0" fontId="3" fillId="39" borderId="10" xfId="0" applyFont="1" applyFill="1" applyBorder="1" applyAlignment="1">
      <alignment horizontal="center" vertical="top"/>
    </xf>
    <xf numFmtId="4" fontId="3" fillId="39" borderId="10" xfId="0" applyNumberFormat="1" applyFont="1" applyFill="1" applyBorder="1" applyAlignment="1">
      <alignment horizontal="right" vertical="center"/>
    </xf>
    <xf numFmtId="10" fontId="3" fillId="40" borderId="11" xfId="0" applyNumberFormat="1" applyFont="1" applyFill="1" applyBorder="1" applyAlignment="1">
      <alignment horizontal="center" vertical="top"/>
    </xf>
    <xf numFmtId="10" fontId="5" fillId="33" borderId="11" xfId="0" applyNumberFormat="1" applyFont="1" applyFill="1" applyBorder="1" applyAlignment="1">
      <alignment horizontal="center" vertical="center"/>
    </xf>
    <xf numFmtId="10" fontId="5" fillId="33" borderId="14" xfId="0" applyNumberFormat="1" applyFont="1" applyFill="1" applyBorder="1" applyAlignment="1">
      <alignment horizontal="center" vertical="center"/>
    </xf>
    <xf numFmtId="10" fontId="3" fillId="36" borderId="14" xfId="52" applyNumberFormat="1" applyFont="1" applyFill="1" applyBorder="1" applyAlignment="1" applyProtection="1">
      <alignment horizontal="center" vertical="center"/>
      <protection/>
    </xf>
    <xf numFmtId="10" fontId="3" fillId="18" borderId="14" xfId="52" applyNumberFormat="1" applyFont="1" applyFill="1" applyBorder="1" applyAlignment="1" applyProtection="1">
      <alignment horizontal="center" vertical="center"/>
      <protection/>
    </xf>
    <xf numFmtId="10" fontId="3" fillId="0" borderId="25" xfId="52" applyNumberFormat="1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>
      <alignment horizontal="center" vertical="top"/>
    </xf>
    <xf numFmtId="4" fontId="3" fillId="36" borderId="12" xfId="0" applyNumberFormat="1" applyFont="1" applyFill="1" applyBorder="1" applyAlignment="1">
      <alignment horizontal="right" vertical="center"/>
    </xf>
    <xf numFmtId="4" fontId="3" fillId="36" borderId="26" xfId="0" applyNumberFormat="1" applyFont="1" applyFill="1" applyBorder="1" applyAlignment="1">
      <alignment horizontal="right" vertical="center"/>
    </xf>
    <xf numFmtId="10" fontId="3" fillId="36" borderId="14" xfId="52" applyNumberFormat="1" applyFont="1" applyFill="1" applyBorder="1" applyAlignment="1" applyProtection="1">
      <alignment horizontal="center" vertical="center"/>
      <protection/>
    </xf>
    <xf numFmtId="10" fontId="7" fillId="0" borderId="27" xfId="52" applyNumberFormat="1" applyFont="1" applyFill="1" applyBorder="1" applyAlignment="1" applyProtection="1">
      <alignment horizontal="center" vertical="center"/>
      <protection/>
    </xf>
    <xf numFmtId="10" fontId="3" fillId="35" borderId="14" xfId="52" applyNumberFormat="1" applyFont="1" applyFill="1" applyBorder="1" applyAlignment="1" applyProtection="1">
      <alignment horizontal="center" vertical="center"/>
      <protection/>
    </xf>
    <xf numFmtId="10" fontId="5" fillId="35" borderId="14" xfId="52" applyNumberFormat="1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3" fillId="41" borderId="14" xfId="0" applyFont="1" applyFill="1" applyBorder="1" applyAlignment="1">
      <alignment horizontal="center" vertical="top"/>
    </xf>
    <xf numFmtId="166" fontId="4" fillId="41" borderId="14" xfId="0" applyNumberFormat="1" applyFont="1" applyFill="1" applyBorder="1" applyAlignment="1">
      <alignment horizontal="right" vertical="top"/>
    </xf>
    <xf numFmtId="10" fontId="4" fillId="41" borderId="14" xfId="0" applyNumberFormat="1" applyFont="1" applyFill="1" applyBorder="1" applyAlignment="1">
      <alignment horizontal="center" vertical="top"/>
    </xf>
    <xf numFmtId="4" fontId="3" fillId="33" borderId="14" xfId="0" applyNumberFormat="1" applyFont="1" applyFill="1" applyBorder="1" applyAlignment="1">
      <alignment horizontal="right" vertical="center"/>
    </xf>
    <xf numFmtId="10" fontId="3" fillId="18" borderId="14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/>
    </xf>
    <xf numFmtId="4" fontId="3" fillId="34" borderId="14" xfId="0" applyNumberFormat="1" applyFont="1" applyFill="1" applyBorder="1" applyAlignment="1">
      <alignment horizontal="right" vertical="center"/>
    </xf>
    <xf numFmtId="10" fontId="3" fillId="34" borderId="14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 horizontal="right" vertical="center"/>
    </xf>
    <xf numFmtId="10" fontId="3" fillId="0" borderId="14" xfId="0" applyNumberFormat="1" applyFont="1" applyBorder="1" applyAlignment="1">
      <alignment horizontal="center" vertical="top"/>
    </xf>
    <xf numFmtId="10" fontId="3" fillId="12" borderId="14" xfId="0" applyNumberFormat="1" applyFont="1" applyFill="1" applyBorder="1" applyAlignment="1">
      <alignment horizontal="center" vertical="top"/>
    </xf>
    <xf numFmtId="0" fontId="3" fillId="8" borderId="14" xfId="0" applyFont="1" applyFill="1" applyBorder="1" applyAlignment="1">
      <alignment/>
    </xf>
    <xf numFmtId="4" fontId="3" fillId="8" borderId="14" xfId="0" applyNumberFormat="1" applyFont="1" applyFill="1" applyBorder="1" applyAlignment="1">
      <alignment horizontal="right" vertical="center"/>
    </xf>
    <xf numFmtId="10" fontId="3" fillId="8" borderId="14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/>
    </xf>
    <xf numFmtId="4" fontId="3" fillId="35" borderId="14" xfId="0" applyNumberFormat="1" applyFont="1" applyFill="1" applyBorder="1" applyAlignment="1">
      <alignment horizontal="right" vertical="center"/>
    </xf>
    <xf numFmtId="10" fontId="3" fillId="35" borderId="14" xfId="0" applyNumberFormat="1" applyFont="1" applyFill="1" applyBorder="1" applyAlignment="1">
      <alignment horizontal="center" vertical="top"/>
    </xf>
    <xf numFmtId="4" fontId="3" fillId="38" borderId="14" xfId="0" applyNumberFormat="1" applyFont="1" applyFill="1" applyBorder="1" applyAlignment="1">
      <alignment horizontal="right" vertical="center"/>
    </xf>
    <xf numFmtId="10" fontId="3" fillId="0" borderId="14" xfId="0" applyNumberFormat="1" applyFont="1" applyBorder="1" applyAlignment="1">
      <alignment horizontal="center" vertical="top"/>
    </xf>
    <xf numFmtId="10" fontId="5" fillId="18" borderId="14" xfId="52" applyNumberFormat="1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>
      <alignment horizontal="center" vertical="top"/>
    </xf>
    <xf numFmtId="0" fontId="3" fillId="41" borderId="14" xfId="0" applyFont="1" applyFill="1" applyBorder="1" applyAlignment="1">
      <alignment horizontal="center" vertical="top"/>
    </xf>
    <xf numFmtId="4" fontId="4" fillId="41" borderId="14" xfId="0" applyNumberFormat="1" applyFont="1" applyFill="1" applyBorder="1" applyAlignment="1">
      <alignment horizontal="right" vertical="top"/>
    </xf>
    <xf numFmtId="10" fontId="5" fillId="34" borderId="14" xfId="0" applyNumberFormat="1" applyFont="1" applyFill="1" applyBorder="1" applyAlignment="1">
      <alignment horizontal="center" vertical="center"/>
    </xf>
    <xf numFmtId="9" fontId="0" fillId="0" borderId="14" xfId="52" applyFont="1" applyFill="1" applyBorder="1" applyAlignment="1" applyProtection="1">
      <alignment horizontal="center" vertical="center"/>
      <protection/>
    </xf>
    <xf numFmtId="4" fontId="3" fillId="34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right" vertical="center"/>
    </xf>
    <xf numFmtId="0" fontId="3" fillId="34" borderId="14" xfId="0" applyFont="1" applyFill="1" applyBorder="1" applyAlignment="1">
      <alignment/>
    </xf>
    <xf numFmtId="9" fontId="3" fillId="34" borderId="14" xfId="52" applyFont="1" applyFill="1" applyBorder="1" applyAlignment="1" applyProtection="1">
      <alignment horizontal="center" vertical="center"/>
      <protection/>
    </xf>
    <xf numFmtId="9" fontId="3" fillId="0" borderId="14" xfId="52" applyFont="1" applyFill="1" applyBorder="1" applyAlignment="1" applyProtection="1">
      <alignment horizontal="center" vertical="center"/>
      <protection/>
    </xf>
    <xf numFmtId="10" fontId="6" fillId="0" borderId="14" xfId="52" applyNumberFormat="1" applyFont="1" applyFill="1" applyBorder="1" applyAlignment="1" applyProtection="1">
      <alignment horizontal="center" vertical="center"/>
      <protection/>
    </xf>
    <xf numFmtId="10" fontId="5" fillId="0" borderId="14" xfId="52" applyNumberFormat="1" applyFont="1" applyFill="1" applyBorder="1" applyAlignment="1" applyProtection="1">
      <alignment horizontal="center" vertical="center"/>
      <protection/>
    </xf>
    <xf numFmtId="165" fontId="3" fillId="0" borderId="14" xfId="52" applyNumberFormat="1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>
      <alignment horizontal="center" vertical="top"/>
    </xf>
    <xf numFmtId="4" fontId="3" fillId="36" borderId="14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 horizontal="center" vertical="center"/>
    </xf>
    <xf numFmtId="10" fontId="7" fillId="0" borderId="14" xfId="52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top"/>
    </xf>
    <xf numFmtId="49" fontId="4" fillId="34" borderId="15" xfId="0" applyNumberFormat="1" applyFont="1" applyFill="1" applyBorder="1" applyAlignment="1">
      <alignment horizontal="center" vertical="top"/>
    </xf>
    <xf numFmtId="49" fontId="4" fillId="34" borderId="28" xfId="0" applyNumberFormat="1" applyFont="1" applyFill="1" applyBorder="1" applyAlignment="1">
      <alignment horizontal="center" vertical="top"/>
    </xf>
    <xf numFmtId="49" fontId="4" fillId="34" borderId="29" xfId="0" applyNumberFormat="1" applyFont="1" applyFill="1" applyBorder="1" applyAlignment="1">
      <alignment horizontal="center" vertical="top"/>
    </xf>
    <xf numFmtId="0" fontId="4" fillId="34" borderId="15" xfId="0" applyFont="1" applyFill="1" applyBorder="1" applyAlignment="1">
      <alignment horizontal="left" vertical="top"/>
    </xf>
    <xf numFmtId="0" fontId="4" fillId="34" borderId="28" xfId="0" applyFont="1" applyFill="1" applyBorder="1" applyAlignment="1">
      <alignment horizontal="left" vertical="top"/>
    </xf>
    <xf numFmtId="0" fontId="4" fillId="34" borderId="29" xfId="0" applyFont="1" applyFill="1" applyBorder="1" applyAlignment="1">
      <alignment horizontal="left" vertical="top"/>
    </xf>
    <xf numFmtId="49" fontId="4" fillId="34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4" fillId="33" borderId="10" xfId="0" applyFont="1" applyFill="1" applyBorder="1" applyAlignment="1">
      <alignment horizontal="justify" vertical="center"/>
    </xf>
    <xf numFmtId="0" fontId="3" fillId="8" borderId="15" xfId="0" applyFont="1" applyFill="1" applyBorder="1" applyAlignment="1">
      <alignment horizontal="center" vertical="top"/>
    </xf>
    <xf numFmtId="0" fontId="3" fillId="8" borderId="28" xfId="0" applyFont="1" applyFill="1" applyBorder="1" applyAlignment="1">
      <alignment horizontal="center" vertical="top"/>
    </xf>
    <xf numFmtId="0" fontId="3" fillId="8" borderId="29" xfId="0" applyFont="1" applyFill="1" applyBorder="1" applyAlignment="1">
      <alignment horizontal="center" vertical="top"/>
    </xf>
    <xf numFmtId="0" fontId="8" fillId="8" borderId="15" xfId="0" applyFont="1" applyFill="1" applyBorder="1" applyAlignment="1">
      <alignment horizontal="center" vertical="top"/>
    </xf>
    <xf numFmtId="0" fontId="8" fillId="8" borderId="28" xfId="0" applyFont="1" applyFill="1" applyBorder="1" applyAlignment="1">
      <alignment horizontal="center" vertical="top"/>
    </xf>
    <xf numFmtId="0" fontId="8" fillId="8" borderId="29" xfId="0" applyFont="1" applyFill="1" applyBorder="1" applyAlignment="1">
      <alignment horizontal="center" vertical="top"/>
    </xf>
    <xf numFmtId="49" fontId="4" fillId="42" borderId="10" xfId="0" applyNumberFormat="1" applyFont="1" applyFill="1" applyBorder="1" applyAlignment="1">
      <alignment horizontal="left" vertical="top"/>
    </xf>
    <xf numFmtId="0" fontId="4" fillId="4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justify" vertical="center"/>
    </xf>
    <xf numFmtId="0" fontId="4" fillId="34" borderId="10" xfId="0" applyFont="1" applyFill="1" applyBorder="1" applyAlignment="1">
      <alignment horizontal="justify" vertical="center"/>
    </xf>
    <xf numFmtId="0" fontId="44" fillId="34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justify" vertical="center"/>
    </xf>
    <xf numFmtId="49" fontId="4" fillId="34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justify" vertical="center"/>
    </xf>
    <xf numFmtId="49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7" fillId="0" borderId="13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justify" vertical="center"/>
    </xf>
    <xf numFmtId="0" fontId="4" fillId="34" borderId="15" xfId="0" applyFont="1" applyFill="1" applyBorder="1" applyAlignment="1">
      <alignment horizontal="center" vertical="justify"/>
    </xf>
    <xf numFmtId="0" fontId="4" fillId="34" borderId="28" xfId="0" applyFont="1" applyFill="1" applyBorder="1" applyAlignment="1">
      <alignment horizontal="center" vertical="justify"/>
    </xf>
    <xf numFmtId="0" fontId="4" fillId="34" borderId="29" xfId="0" applyFont="1" applyFill="1" applyBorder="1" applyAlignment="1">
      <alignment horizontal="center" vertical="justify"/>
    </xf>
    <xf numFmtId="0" fontId="4" fillId="34" borderId="15" xfId="0" applyFont="1" applyFill="1" applyBorder="1" applyAlignment="1">
      <alignment horizontal="left" vertical="top"/>
    </xf>
    <xf numFmtId="0" fontId="4" fillId="34" borderId="28" xfId="0" applyFont="1" applyFill="1" applyBorder="1" applyAlignment="1">
      <alignment horizontal="left" vertical="top"/>
    </xf>
    <xf numFmtId="0" fontId="4" fillId="34" borderId="29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justify" vertical="center"/>
    </xf>
    <xf numFmtId="0" fontId="3" fillId="0" borderId="28" xfId="0" applyFont="1" applyFill="1" applyBorder="1" applyAlignment="1">
      <alignment horizontal="justify" vertical="center"/>
    </xf>
    <xf numFmtId="0" fontId="3" fillId="0" borderId="29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justify" vertical="center"/>
    </xf>
    <xf numFmtId="0" fontId="3" fillId="34" borderId="10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horizontal="justify" vertical="center"/>
    </xf>
    <xf numFmtId="49" fontId="4" fillId="34" borderId="20" xfId="0" applyNumberFormat="1" applyFont="1" applyFill="1" applyBorder="1" applyAlignment="1">
      <alignment horizontal="center" vertical="top"/>
    </xf>
    <xf numFmtId="0" fontId="4" fillId="34" borderId="20" xfId="0" applyFont="1" applyFill="1" applyBorder="1" applyAlignment="1">
      <alignment horizontal="justify" vertical="center"/>
    </xf>
    <xf numFmtId="49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justify" vertical="center"/>
    </xf>
    <xf numFmtId="0" fontId="3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top"/>
    </xf>
    <xf numFmtId="49" fontId="3" fillId="0" borderId="28" xfId="0" applyNumberFormat="1" applyFont="1" applyBorder="1" applyAlignment="1">
      <alignment horizontal="right" vertical="top"/>
    </xf>
    <xf numFmtId="49" fontId="3" fillId="0" borderId="29" xfId="0" applyNumberFormat="1" applyFont="1" applyBorder="1" applyAlignment="1">
      <alignment horizontal="right" vertical="top"/>
    </xf>
    <xf numFmtId="0" fontId="3" fillId="16" borderId="15" xfId="0" applyFont="1" applyFill="1" applyBorder="1" applyAlignment="1">
      <alignment horizontal="center" vertical="top"/>
    </xf>
    <xf numFmtId="0" fontId="3" fillId="16" borderId="28" xfId="0" applyFont="1" applyFill="1" applyBorder="1" applyAlignment="1">
      <alignment horizontal="center" vertical="top"/>
    </xf>
    <xf numFmtId="0" fontId="3" fillId="16" borderId="29" xfId="0" applyFont="1" applyFill="1" applyBorder="1" applyAlignment="1">
      <alignment horizontal="center" vertical="top"/>
    </xf>
    <xf numFmtId="0" fontId="8" fillId="16" borderId="15" xfId="0" applyFont="1" applyFill="1" applyBorder="1" applyAlignment="1">
      <alignment horizontal="center" vertical="top"/>
    </xf>
    <xf numFmtId="0" fontId="8" fillId="16" borderId="28" xfId="0" applyFont="1" applyFill="1" applyBorder="1" applyAlignment="1">
      <alignment horizontal="center" vertical="top"/>
    </xf>
    <xf numFmtId="0" fontId="8" fillId="16" borderId="29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left" vertical="top"/>
    </xf>
    <xf numFmtId="49" fontId="3" fillId="34" borderId="15" xfId="0" applyNumberFormat="1" applyFont="1" applyFill="1" applyBorder="1" applyAlignment="1">
      <alignment horizontal="right" vertical="top"/>
    </xf>
    <xf numFmtId="49" fontId="3" fillId="34" borderId="28" xfId="0" applyNumberFormat="1" applyFont="1" applyFill="1" applyBorder="1" applyAlignment="1">
      <alignment horizontal="right" vertical="top"/>
    </xf>
    <xf numFmtId="49" fontId="3" fillId="34" borderId="29" xfId="0" applyNumberFormat="1" applyFont="1" applyFill="1" applyBorder="1" applyAlignment="1">
      <alignment horizontal="right" vertical="top"/>
    </xf>
    <xf numFmtId="0" fontId="3" fillId="35" borderId="15" xfId="0" applyFont="1" applyFill="1" applyBorder="1" applyAlignment="1">
      <alignment horizontal="left" vertical="top"/>
    </xf>
    <xf numFmtId="0" fontId="3" fillId="35" borderId="28" xfId="0" applyFont="1" applyFill="1" applyBorder="1" applyAlignment="1">
      <alignment horizontal="left" vertical="top"/>
    </xf>
    <xf numFmtId="0" fontId="3" fillId="35" borderId="29" xfId="0" applyFont="1" applyFill="1" applyBorder="1" applyAlignment="1">
      <alignment horizontal="left" vertical="top"/>
    </xf>
    <xf numFmtId="49" fontId="4" fillId="0" borderId="1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49" fontId="4" fillId="34" borderId="15" xfId="0" applyNumberFormat="1" applyFont="1" applyFill="1" applyBorder="1" applyAlignment="1">
      <alignment horizontal="center" vertical="top"/>
    </xf>
    <xf numFmtId="49" fontId="4" fillId="34" borderId="28" xfId="0" applyNumberFormat="1" applyFont="1" applyFill="1" applyBorder="1" applyAlignment="1">
      <alignment horizontal="center" vertical="top"/>
    </xf>
    <xf numFmtId="49" fontId="4" fillId="34" borderId="29" xfId="0" applyNumberFormat="1" applyFont="1" applyFill="1" applyBorder="1" applyAlignment="1">
      <alignment horizontal="center" vertical="top"/>
    </xf>
    <xf numFmtId="0" fontId="3" fillId="16" borderId="15" xfId="0" applyFont="1" applyFill="1" applyBorder="1" applyAlignment="1">
      <alignment horizontal="center" vertical="top"/>
    </xf>
    <xf numFmtId="0" fontId="3" fillId="16" borderId="28" xfId="0" applyFont="1" applyFill="1" applyBorder="1" applyAlignment="1">
      <alignment horizontal="center" vertical="top"/>
    </xf>
    <xf numFmtId="0" fontId="3" fillId="16" borderId="29" xfId="0" applyFont="1" applyFill="1" applyBorder="1" applyAlignment="1">
      <alignment horizontal="center" vertical="top"/>
    </xf>
    <xf numFmtId="49" fontId="4" fillId="39" borderId="15" xfId="0" applyNumberFormat="1" applyFont="1" applyFill="1" applyBorder="1" applyAlignment="1">
      <alignment horizontal="center" vertical="top"/>
    </xf>
    <xf numFmtId="49" fontId="4" fillId="39" borderId="28" xfId="0" applyNumberFormat="1" applyFont="1" applyFill="1" applyBorder="1" applyAlignment="1">
      <alignment horizontal="center" vertical="top"/>
    </xf>
    <xf numFmtId="49" fontId="4" fillId="39" borderId="29" xfId="0" applyNumberFormat="1" applyFont="1" applyFill="1" applyBorder="1" applyAlignment="1">
      <alignment horizontal="center" vertical="top"/>
    </xf>
    <xf numFmtId="0" fontId="4" fillId="39" borderId="15" xfId="0" applyFont="1" applyFill="1" applyBorder="1" applyAlignment="1">
      <alignment horizontal="left" vertical="top"/>
    </xf>
    <xf numFmtId="0" fontId="4" fillId="39" borderId="28" xfId="0" applyFont="1" applyFill="1" applyBorder="1" applyAlignment="1">
      <alignment horizontal="left" vertical="top"/>
    </xf>
    <xf numFmtId="0" fontId="4" fillId="39" borderId="29" xfId="0" applyFont="1" applyFill="1" applyBorder="1" applyAlignment="1">
      <alignment horizontal="left" vertical="top"/>
    </xf>
    <xf numFmtId="49" fontId="3" fillId="39" borderId="15" xfId="0" applyNumberFormat="1" applyFont="1" applyFill="1" applyBorder="1" applyAlignment="1">
      <alignment horizontal="right" vertical="top"/>
    </xf>
    <xf numFmtId="49" fontId="3" fillId="39" borderId="28" xfId="0" applyNumberFormat="1" applyFont="1" applyFill="1" applyBorder="1" applyAlignment="1">
      <alignment horizontal="right" vertical="top"/>
    </xf>
    <xf numFmtId="49" fontId="3" fillId="39" borderId="29" xfId="0" applyNumberFormat="1" applyFont="1" applyFill="1" applyBorder="1" applyAlignment="1">
      <alignment horizontal="right" vertical="top"/>
    </xf>
    <xf numFmtId="0" fontId="3" fillId="39" borderId="15" xfId="0" applyFont="1" applyFill="1" applyBorder="1" applyAlignment="1">
      <alignment horizontal="left" vertical="top"/>
    </xf>
    <xf numFmtId="0" fontId="4" fillId="39" borderId="28" xfId="0" applyFont="1" applyFill="1" applyBorder="1" applyAlignment="1">
      <alignment horizontal="left" vertical="top"/>
    </xf>
    <xf numFmtId="0" fontId="4" fillId="39" borderId="29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/>
    </xf>
    <xf numFmtId="0" fontId="3" fillId="34" borderId="15" xfId="0" applyFont="1" applyFill="1" applyBorder="1" applyAlignment="1">
      <alignment horizontal="left" vertical="top"/>
    </xf>
    <xf numFmtId="0" fontId="3" fillId="34" borderId="28" xfId="0" applyFont="1" applyFill="1" applyBorder="1" applyAlignment="1">
      <alignment horizontal="left" vertical="top"/>
    </xf>
    <xf numFmtId="0" fontId="3" fillId="34" borderId="29" xfId="0" applyFont="1" applyFill="1" applyBorder="1" applyAlignment="1">
      <alignment horizontal="left" vertical="top"/>
    </xf>
    <xf numFmtId="49" fontId="4" fillId="34" borderId="20" xfId="0" applyNumberFormat="1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right" vertical="top"/>
    </xf>
    <xf numFmtId="49" fontId="3" fillId="0" borderId="28" xfId="0" applyNumberFormat="1" applyFont="1" applyBorder="1" applyAlignment="1">
      <alignment horizontal="right" vertical="top"/>
    </xf>
    <xf numFmtId="49" fontId="3" fillId="0" borderId="29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justify" vertical="center"/>
    </xf>
    <xf numFmtId="0" fontId="3" fillId="0" borderId="28" xfId="0" applyFont="1" applyBorder="1" applyAlignment="1">
      <alignment horizontal="justify" vertical="center"/>
    </xf>
    <xf numFmtId="0" fontId="3" fillId="0" borderId="29" xfId="0" applyFont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top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left" vertical="center" wrapText="1"/>
    </xf>
    <xf numFmtId="0" fontId="4" fillId="36" borderId="31" xfId="0" applyFont="1" applyFill="1" applyBorder="1" applyAlignment="1">
      <alignment horizontal="left" vertical="center"/>
    </xf>
    <xf numFmtId="0" fontId="4" fillId="36" borderId="32" xfId="0" applyFont="1" applyFill="1" applyBorder="1" applyAlignment="1">
      <alignment horizontal="left" vertical="center"/>
    </xf>
    <xf numFmtId="0" fontId="4" fillId="36" borderId="33" xfId="0" applyFont="1" applyFill="1" applyBorder="1" applyAlignment="1">
      <alignment horizontal="left" vertical="center"/>
    </xf>
    <xf numFmtId="49" fontId="3" fillId="36" borderId="15" xfId="0" applyNumberFormat="1" applyFont="1" applyFill="1" applyBorder="1" applyAlignment="1">
      <alignment horizontal="right" vertical="top"/>
    </xf>
    <xf numFmtId="49" fontId="3" fillId="36" borderId="28" xfId="0" applyNumberFormat="1" applyFont="1" applyFill="1" applyBorder="1" applyAlignment="1">
      <alignment horizontal="right" vertical="top"/>
    </xf>
    <xf numFmtId="49" fontId="3" fillId="36" borderId="29" xfId="0" applyNumberFormat="1" applyFont="1" applyFill="1" applyBorder="1" applyAlignment="1">
      <alignment horizontal="right" vertical="top"/>
    </xf>
    <xf numFmtId="0" fontId="3" fillId="36" borderId="34" xfId="0" applyFont="1" applyFill="1" applyBorder="1" applyAlignment="1">
      <alignment horizontal="left" vertical="center" wrapText="1"/>
    </xf>
    <xf numFmtId="0" fontId="3" fillId="36" borderId="35" xfId="0" applyFont="1" applyFill="1" applyBorder="1" applyAlignment="1">
      <alignment horizontal="left" vertical="center" wrapText="1"/>
    </xf>
    <xf numFmtId="0" fontId="3" fillId="36" borderId="36" xfId="0" applyFont="1" applyFill="1" applyBorder="1" applyAlignment="1">
      <alignment horizontal="left" vertical="center" wrapText="1"/>
    </xf>
    <xf numFmtId="49" fontId="4" fillId="36" borderId="15" xfId="0" applyNumberFormat="1" applyFont="1" applyFill="1" applyBorder="1" applyAlignment="1">
      <alignment horizontal="center" vertical="top"/>
    </xf>
    <xf numFmtId="49" fontId="4" fillId="36" borderId="28" xfId="0" applyNumberFormat="1" applyFont="1" applyFill="1" applyBorder="1" applyAlignment="1">
      <alignment horizontal="center" vertical="top"/>
    </xf>
    <xf numFmtId="49" fontId="4" fillId="36" borderId="29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14" xfId="0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center"/>
    </xf>
    <xf numFmtId="49" fontId="3" fillId="36" borderId="14" xfId="0" applyNumberFormat="1" applyFont="1" applyFill="1" applyBorder="1" applyAlignment="1">
      <alignment horizontal="right" vertical="top"/>
    </xf>
    <xf numFmtId="0" fontId="3" fillId="36" borderId="14" xfId="0" applyFont="1" applyFill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justify" vertical="center"/>
    </xf>
    <xf numFmtId="49" fontId="4" fillId="33" borderId="14" xfId="0" applyNumberFormat="1" applyFont="1" applyFill="1" applyBorder="1" applyAlignment="1">
      <alignment horizontal="left" vertical="top"/>
    </xf>
    <xf numFmtId="49" fontId="4" fillId="33" borderId="14" xfId="0" applyNumberFormat="1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justify" vertical="center"/>
    </xf>
    <xf numFmtId="0" fontId="4" fillId="33" borderId="14" xfId="0" applyFont="1" applyFill="1" applyBorder="1" applyAlignment="1">
      <alignment horizontal="justify" vertical="center"/>
    </xf>
    <xf numFmtId="49" fontId="4" fillId="36" borderId="14" xfId="0" applyNumberFormat="1" applyFont="1" applyFill="1" applyBorder="1" applyAlignment="1">
      <alignment horizontal="center" vertical="top"/>
    </xf>
    <xf numFmtId="0" fontId="4" fillId="36" borderId="14" xfId="0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left" vertical="top"/>
    </xf>
    <xf numFmtId="0" fontId="4" fillId="34" borderId="14" xfId="0" applyFont="1" applyFill="1" applyBorder="1" applyAlignment="1">
      <alignment horizontal="center" vertical="justify"/>
    </xf>
    <xf numFmtId="0" fontId="4" fillId="33" borderId="14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4" fillId="34" borderId="14" xfId="0" applyFont="1" applyFill="1" applyBorder="1" applyAlignment="1">
      <alignment horizontal="justify" vertical="center"/>
    </xf>
    <xf numFmtId="49" fontId="3" fillId="35" borderId="14" xfId="0" applyNumberFormat="1" applyFont="1" applyFill="1" applyBorder="1" applyAlignment="1">
      <alignment horizontal="right" vertical="top"/>
    </xf>
    <xf numFmtId="0" fontId="3" fillId="35" borderId="14" xfId="0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top"/>
    </xf>
    <xf numFmtId="49" fontId="4" fillId="34" borderId="14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justify" vertical="center"/>
    </xf>
    <xf numFmtId="0" fontId="3" fillId="34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49" fontId="3" fillId="0" borderId="14" xfId="0" applyNumberFormat="1" applyFont="1" applyBorder="1" applyAlignment="1">
      <alignment horizontal="right" vertical="top"/>
    </xf>
    <xf numFmtId="0" fontId="3" fillId="34" borderId="14" xfId="0" applyFont="1" applyFill="1" applyBorder="1" applyAlignment="1">
      <alignment horizontal="justify" vertical="center"/>
    </xf>
    <xf numFmtId="0" fontId="3" fillId="34" borderId="14" xfId="0" applyFont="1" applyFill="1" applyBorder="1" applyAlignment="1">
      <alignment horizontal="justify" vertical="center"/>
    </xf>
    <xf numFmtId="0" fontId="4" fillId="34" borderId="14" xfId="0" applyFont="1" applyFill="1" applyBorder="1" applyAlignment="1">
      <alignment horizontal="justify" vertical="center"/>
    </xf>
    <xf numFmtId="0" fontId="3" fillId="0" borderId="14" xfId="0" applyFont="1" applyFill="1" applyBorder="1" applyAlignment="1">
      <alignment horizontal="justify" vertical="center"/>
    </xf>
    <xf numFmtId="49" fontId="3" fillId="0" borderId="14" xfId="0" applyNumberFormat="1" applyFont="1" applyFill="1" applyBorder="1" applyAlignment="1">
      <alignment horizontal="right" vertical="top"/>
    </xf>
    <xf numFmtId="0" fontId="4" fillId="34" borderId="14" xfId="0" applyFont="1" applyFill="1" applyBorder="1" applyAlignment="1">
      <alignment horizontal="left" vertical="center"/>
    </xf>
    <xf numFmtId="49" fontId="3" fillId="35" borderId="14" xfId="0" applyNumberFormat="1" applyFont="1" applyFill="1" applyBorder="1" applyAlignment="1">
      <alignment horizontal="right" vertical="center"/>
    </xf>
    <xf numFmtId="0" fontId="3" fillId="35" borderId="14" xfId="0" applyFont="1" applyFill="1" applyBorder="1" applyAlignment="1">
      <alignment horizontal="left" vertical="top"/>
    </xf>
    <xf numFmtId="0" fontId="3" fillId="35" borderId="14" xfId="0" applyFont="1" applyFill="1" applyBorder="1" applyAlignment="1">
      <alignment horizontal="left" vertical="top"/>
    </xf>
    <xf numFmtId="0" fontId="44" fillId="34" borderId="14" xfId="0" applyFont="1" applyFill="1" applyBorder="1" applyAlignment="1">
      <alignment horizontal="left" vertical="top"/>
    </xf>
    <xf numFmtId="0" fontId="3" fillId="41" borderId="14" xfId="0" applyFont="1" applyFill="1" applyBorder="1" applyAlignment="1">
      <alignment horizontal="center" vertical="top"/>
    </xf>
    <xf numFmtId="0" fontId="8" fillId="41" borderId="14" xfId="0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49" fontId="4" fillId="42" borderId="14" xfId="0" applyNumberFormat="1" applyFont="1" applyFill="1" applyBorder="1" applyAlignment="1">
      <alignment horizontal="left" vertical="top"/>
    </xf>
    <xf numFmtId="0" fontId="4" fillId="42" borderId="14" xfId="0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left" vertical="top"/>
    </xf>
    <xf numFmtId="49" fontId="3" fillId="34" borderId="14" xfId="0" applyNumberFormat="1" applyFont="1" applyFill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0" fontId="3" fillId="41" borderId="14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justify" vertical="center"/>
    </xf>
    <xf numFmtId="0" fontId="3" fillId="33" borderId="14" xfId="0" applyFont="1" applyFill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426"/>
  <sheetViews>
    <sheetView view="pageLayout" workbookViewId="0" topLeftCell="B405">
      <selection activeCell="J426" sqref="J426"/>
    </sheetView>
  </sheetViews>
  <sheetFormatPr defaultColWidth="9.00390625" defaultRowHeight="12.75"/>
  <cols>
    <col min="1" max="1" width="5.140625" style="1" customWidth="1"/>
    <col min="2" max="2" width="4.8515625" style="1" customWidth="1"/>
    <col min="3" max="3" width="6.421875" style="1" customWidth="1"/>
    <col min="4" max="4" width="8.140625" style="1" customWidth="1"/>
    <col min="5" max="6" width="9.00390625" style="1" customWidth="1"/>
    <col min="7" max="7" width="32.28125" style="1" customWidth="1"/>
    <col min="8" max="8" width="0" style="1" hidden="1" customWidth="1"/>
    <col min="9" max="9" width="14.57421875" style="1" customWidth="1"/>
    <col min="10" max="10" width="14.7109375" style="1" customWidth="1"/>
    <col min="11" max="11" width="14.28125" style="1" customWidth="1"/>
    <col min="12" max="12" width="9.28125" style="1" customWidth="1"/>
    <col min="13" max="13" width="9.7109375" style="1" customWidth="1"/>
    <col min="14" max="14" width="0" style="1" hidden="1" customWidth="1"/>
    <col min="15" max="16384" width="9.00390625" style="1" customWidth="1"/>
  </cols>
  <sheetData>
    <row r="1" ht="4.5" customHeight="1"/>
    <row r="2" ht="12.75" customHeight="1" hidden="1"/>
    <row r="3" ht="12.75" hidden="1"/>
    <row r="4" ht="12.75" hidden="1"/>
    <row r="5" spans="2:14" ht="4.5" customHeight="1">
      <c r="B5" s="241" t="s">
        <v>564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2:14" ht="12.75" customHeight="1" hidden="1"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</row>
    <row r="7" spans="2:14" ht="12.75" customHeight="1" hidden="1"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</row>
    <row r="8" spans="2:14" ht="12.75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</row>
    <row r="9" spans="2:14" ht="12.75"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</row>
    <row r="10" spans="2:14" ht="12.75"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</row>
    <row r="11" spans="2:14" ht="12.75"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</row>
    <row r="12" spans="2:15" ht="46.5" customHeight="1">
      <c r="B12" s="243" t="s">
        <v>0</v>
      </c>
      <c r="C12" s="243"/>
      <c r="D12" s="243"/>
      <c r="E12" s="243" t="s">
        <v>1</v>
      </c>
      <c r="F12" s="243"/>
      <c r="G12" s="243"/>
      <c r="H12" s="3"/>
      <c r="I12" s="239" t="s">
        <v>526</v>
      </c>
      <c r="J12" s="239" t="s">
        <v>567</v>
      </c>
      <c r="K12" s="239" t="s">
        <v>568</v>
      </c>
      <c r="L12" s="244" t="s">
        <v>2</v>
      </c>
      <c r="M12" s="239" t="s">
        <v>3</v>
      </c>
      <c r="N12" s="4"/>
      <c r="O12" s="5"/>
    </row>
    <row r="13" spans="2:15" ht="12.75">
      <c r="B13" s="2" t="s">
        <v>4</v>
      </c>
      <c r="C13" s="2" t="s">
        <v>5</v>
      </c>
      <c r="D13" s="6" t="s">
        <v>6</v>
      </c>
      <c r="E13" s="243"/>
      <c r="F13" s="243"/>
      <c r="G13" s="243"/>
      <c r="H13" s="3"/>
      <c r="I13" s="239"/>
      <c r="J13" s="239"/>
      <c r="K13" s="239"/>
      <c r="L13" s="244"/>
      <c r="M13" s="239"/>
      <c r="N13" s="6"/>
      <c r="O13" s="5"/>
    </row>
    <row r="14" spans="2:13" ht="12.75">
      <c r="B14" s="7">
        <v>1</v>
      </c>
      <c r="C14" s="7">
        <v>2</v>
      </c>
      <c r="D14" s="7">
        <v>3</v>
      </c>
      <c r="E14" s="240">
        <v>4</v>
      </c>
      <c r="F14" s="240"/>
      <c r="G14" s="240"/>
      <c r="H14" s="7"/>
      <c r="I14" s="8">
        <v>5</v>
      </c>
      <c r="J14" s="8">
        <v>6</v>
      </c>
      <c r="K14" s="8">
        <v>7</v>
      </c>
      <c r="L14" s="9">
        <v>8</v>
      </c>
      <c r="M14" s="9">
        <v>9</v>
      </c>
    </row>
    <row r="15" spans="2:13" ht="30" customHeight="1">
      <c r="B15" s="195"/>
      <c r="C15" s="196"/>
      <c r="D15" s="197"/>
      <c r="E15" s="198" t="s">
        <v>560</v>
      </c>
      <c r="F15" s="199"/>
      <c r="G15" s="200"/>
      <c r="H15" s="54"/>
      <c r="I15" s="67">
        <f>SUM(I16,I19,I26,I31,I35,I40,I43,I46,I49,I58)</f>
        <v>671501.6800000002</v>
      </c>
      <c r="J15" s="67">
        <f>SUM(J16,J19,J26,J31,J35,J40,J43,J46,J49,J58)</f>
        <v>8248900</v>
      </c>
      <c r="K15" s="67">
        <f>SUM(K16,K19,K26,K31,K35,K40,K43,K46,K49,K58)</f>
        <v>1150085.52</v>
      </c>
      <c r="L15" s="66">
        <f aca="true" t="shared" si="0" ref="L15:L42">K15/J15</f>
        <v>0.13942289517390197</v>
      </c>
      <c r="M15" s="66">
        <f>K15/K421</f>
        <v>0.15332831678608752</v>
      </c>
    </row>
    <row r="16" spans="2:13" ht="12.75">
      <c r="B16" s="176" t="s">
        <v>7</v>
      </c>
      <c r="C16" s="176"/>
      <c r="D16" s="176"/>
      <c r="E16" s="177" t="s">
        <v>8</v>
      </c>
      <c r="F16" s="177"/>
      <c r="G16" s="177"/>
      <c r="H16" s="4"/>
      <c r="I16" s="38">
        <f aca="true" t="shared" si="1" ref="I16:K17">SUM(I17)</f>
        <v>0</v>
      </c>
      <c r="J16" s="38">
        <f t="shared" si="1"/>
        <v>60000</v>
      </c>
      <c r="K16" s="38">
        <f t="shared" si="1"/>
        <v>18.02</v>
      </c>
      <c r="L16" s="58">
        <f t="shared" si="0"/>
        <v>0.00030033333333333333</v>
      </c>
      <c r="M16" s="58">
        <f>K16/K421</f>
        <v>2.4024094038548515E-06</v>
      </c>
    </row>
    <row r="17" spans="2:13" ht="12.75">
      <c r="B17" s="184" t="s">
        <v>527</v>
      </c>
      <c r="C17" s="174"/>
      <c r="D17" s="174"/>
      <c r="E17" s="175" t="s">
        <v>528</v>
      </c>
      <c r="F17" s="175"/>
      <c r="G17" s="175"/>
      <c r="H17" s="55"/>
      <c r="I17" s="56">
        <f t="shared" si="1"/>
        <v>0</v>
      </c>
      <c r="J17" s="56">
        <f t="shared" si="1"/>
        <v>60000</v>
      </c>
      <c r="K17" s="56">
        <f t="shared" si="1"/>
        <v>18.02</v>
      </c>
      <c r="L17" s="59">
        <f t="shared" si="0"/>
        <v>0.00030033333333333333</v>
      </c>
      <c r="M17" s="60">
        <f>K17/K421</f>
        <v>2.4024094038548515E-06</v>
      </c>
    </row>
    <row r="18" spans="2:13" ht="12.75">
      <c r="B18" s="187" t="s">
        <v>54</v>
      </c>
      <c r="C18" s="187"/>
      <c r="D18" s="187"/>
      <c r="E18" s="186" t="s">
        <v>55</v>
      </c>
      <c r="F18" s="186"/>
      <c r="G18" s="186"/>
      <c r="H18" s="45"/>
      <c r="I18" s="46">
        <v>0</v>
      </c>
      <c r="J18" s="46">
        <v>60000</v>
      </c>
      <c r="K18" s="46">
        <v>18.02</v>
      </c>
      <c r="L18" s="60">
        <f t="shared" si="0"/>
        <v>0.00030033333333333333</v>
      </c>
      <c r="M18" s="60">
        <f>K18/K421</f>
        <v>2.4024094038548515E-06</v>
      </c>
    </row>
    <row r="19" spans="2:13" ht="12.75">
      <c r="B19" s="176" t="s">
        <v>30</v>
      </c>
      <c r="C19" s="176"/>
      <c r="D19" s="176"/>
      <c r="E19" s="177" t="s">
        <v>31</v>
      </c>
      <c r="F19" s="177"/>
      <c r="G19" s="177"/>
      <c r="H19" s="4"/>
      <c r="I19" s="38">
        <f>SUM(I20,I24)</f>
        <v>301986.4</v>
      </c>
      <c r="J19" s="38">
        <f>SUM(J20,J24)</f>
        <v>2845700</v>
      </c>
      <c r="K19" s="38">
        <f>SUM(K20,K24)</f>
        <v>392355.15</v>
      </c>
      <c r="L19" s="58">
        <f t="shared" si="0"/>
        <v>0.13787649787398532</v>
      </c>
      <c r="M19" s="58">
        <f>K19/K421</f>
        <v>0.05230841853556498</v>
      </c>
    </row>
    <row r="20" spans="2:13" ht="12.75">
      <c r="B20" s="174" t="s">
        <v>32</v>
      </c>
      <c r="C20" s="174"/>
      <c r="D20" s="174"/>
      <c r="E20" s="175" t="s">
        <v>33</v>
      </c>
      <c r="F20" s="175"/>
      <c r="G20" s="175"/>
      <c r="H20" s="28"/>
      <c r="I20" s="39">
        <f>SUM(I21:I23)</f>
        <v>301986.4</v>
      </c>
      <c r="J20" s="39">
        <f>SUM(J21:J23)</f>
        <v>2773700</v>
      </c>
      <c r="K20" s="39">
        <f>SUM(K21:K23)</f>
        <v>391476.15</v>
      </c>
      <c r="L20" s="59">
        <f t="shared" si="0"/>
        <v>0.14113860547283413</v>
      </c>
      <c r="M20" s="59">
        <f>K20/K421</f>
        <v>0.052191231084622224</v>
      </c>
    </row>
    <row r="21" spans="2:13" ht="12.75">
      <c r="B21" s="187" t="s">
        <v>54</v>
      </c>
      <c r="C21" s="187"/>
      <c r="D21" s="187"/>
      <c r="E21" s="186" t="s">
        <v>55</v>
      </c>
      <c r="F21" s="186"/>
      <c r="G21" s="186"/>
      <c r="H21" s="12"/>
      <c r="I21" s="40">
        <v>190179.4</v>
      </c>
      <c r="J21" s="40">
        <v>970000</v>
      </c>
      <c r="K21" s="40">
        <v>0</v>
      </c>
      <c r="L21" s="60">
        <f t="shared" si="0"/>
        <v>0</v>
      </c>
      <c r="M21" s="60">
        <f>K21/K421</f>
        <v>0</v>
      </c>
    </row>
    <row r="22" spans="2:13" ht="12.75">
      <c r="B22" s="187" t="s">
        <v>56</v>
      </c>
      <c r="C22" s="187"/>
      <c r="D22" s="187"/>
      <c r="E22" s="186" t="s">
        <v>55</v>
      </c>
      <c r="F22" s="186"/>
      <c r="G22" s="186"/>
      <c r="H22" s="12"/>
      <c r="I22" s="40">
        <v>47363.5</v>
      </c>
      <c r="J22" s="40">
        <v>901850</v>
      </c>
      <c r="K22" s="40">
        <v>195349.01</v>
      </c>
      <c r="L22" s="60">
        <f t="shared" si="0"/>
        <v>0.2166092033043189</v>
      </c>
      <c r="M22" s="60">
        <f>K22/K421</f>
        <v>0.026043745763470336</v>
      </c>
    </row>
    <row r="23" spans="2:13" ht="12.75">
      <c r="B23" s="187" t="s">
        <v>57</v>
      </c>
      <c r="C23" s="187"/>
      <c r="D23" s="187"/>
      <c r="E23" s="186" t="s">
        <v>55</v>
      </c>
      <c r="F23" s="186"/>
      <c r="G23" s="186"/>
      <c r="H23" s="12"/>
      <c r="I23" s="40">
        <v>64443.5</v>
      </c>
      <c r="J23" s="40">
        <v>901850</v>
      </c>
      <c r="K23" s="40">
        <v>196127.14</v>
      </c>
      <c r="L23" s="60">
        <f t="shared" si="0"/>
        <v>0.21747201862837504</v>
      </c>
      <c r="M23" s="60">
        <f>K23/K421</f>
        <v>0.026147485321151888</v>
      </c>
    </row>
    <row r="24" spans="2:13" ht="12.75">
      <c r="B24" s="184" t="s">
        <v>585</v>
      </c>
      <c r="C24" s="174"/>
      <c r="D24" s="174"/>
      <c r="E24" s="175" t="s">
        <v>74</v>
      </c>
      <c r="F24" s="175"/>
      <c r="G24" s="175"/>
      <c r="H24" s="28"/>
      <c r="I24" s="39">
        <f>SUM(I25)</f>
        <v>0</v>
      </c>
      <c r="J24" s="39">
        <f>SUM(J25)</f>
        <v>72000</v>
      </c>
      <c r="K24" s="39">
        <f>SUM(K25)</f>
        <v>879</v>
      </c>
      <c r="L24" s="59">
        <f>K24/J24</f>
        <v>0.012208333333333333</v>
      </c>
      <c r="M24" s="59">
        <f>K24/K421</f>
        <v>0.0001171874509427533</v>
      </c>
    </row>
    <row r="25" spans="2:13" ht="12.75">
      <c r="B25" s="187" t="s">
        <v>54</v>
      </c>
      <c r="C25" s="187"/>
      <c r="D25" s="187"/>
      <c r="E25" s="186" t="s">
        <v>55</v>
      </c>
      <c r="F25" s="186"/>
      <c r="G25" s="186"/>
      <c r="H25" s="12"/>
      <c r="I25" s="40">
        <v>0</v>
      </c>
      <c r="J25" s="40">
        <v>72000</v>
      </c>
      <c r="K25" s="40">
        <v>879</v>
      </c>
      <c r="L25" s="60">
        <f>K25/J25</f>
        <v>0.012208333333333333</v>
      </c>
      <c r="M25" s="60">
        <f>K25/K421</f>
        <v>0.0001171874509427533</v>
      </c>
    </row>
    <row r="26" spans="2:13" ht="12.75">
      <c r="B26" s="176" t="s">
        <v>58</v>
      </c>
      <c r="C26" s="176"/>
      <c r="D26" s="176"/>
      <c r="E26" s="177" t="s">
        <v>59</v>
      </c>
      <c r="F26" s="177"/>
      <c r="G26" s="177"/>
      <c r="H26" s="4"/>
      <c r="I26" s="38">
        <f>SUM(I27)</f>
        <v>299017.25</v>
      </c>
      <c r="J26" s="38">
        <f>SUM(J27)</f>
        <v>2824000</v>
      </c>
      <c r="K26" s="38">
        <f>SUM(K27)</f>
        <v>551679.75</v>
      </c>
      <c r="L26" s="61">
        <f t="shared" si="0"/>
        <v>0.19535401912181302</v>
      </c>
      <c r="M26" s="61">
        <f>K26/K421</f>
        <v>0.0735494239354214</v>
      </c>
    </row>
    <row r="27" spans="2:13" ht="12.75">
      <c r="B27" s="174" t="s">
        <v>60</v>
      </c>
      <c r="C27" s="174"/>
      <c r="D27" s="174"/>
      <c r="E27" s="175" t="s">
        <v>61</v>
      </c>
      <c r="F27" s="175"/>
      <c r="G27" s="175"/>
      <c r="H27" s="28"/>
      <c r="I27" s="39">
        <f>SUM(I28:I30)</f>
        <v>299017.25</v>
      </c>
      <c r="J27" s="39">
        <f>SUM(J28:J30)</f>
        <v>2824000</v>
      </c>
      <c r="K27" s="39">
        <f>SUM(K28:K30)</f>
        <v>551679.75</v>
      </c>
      <c r="L27" s="59">
        <f t="shared" si="0"/>
        <v>0.19535401912181302</v>
      </c>
      <c r="M27" s="59">
        <f>K27/K421</f>
        <v>0.0735494239354214</v>
      </c>
    </row>
    <row r="28" spans="2:13" ht="12.75">
      <c r="B28" s="187" t="s">
        <v>54</v>
      </c>
      <c r="C28" s="187"/>
      <c r="D28" s="187"/>
      <c r="E28" s="186" t="s">
        <v>55</v>
      </c>
      <c r="F28" s="186"/>
      <c r="G28" s="186"/>
      <c r="H28" s="12"/>
      <c r="I28" s="40">
        <v>3745</v>
      </c>
      <c r="J28" s="40">
        <v>0</v>
      </c>
      <c r="K28" s="40">
        <v>0</v>
      </c>
      <c r="L28" s="60" t="s">
        <v>13</v>
      </c>
      <c r="M28" s="60" t="s">
        <v>13</v>
      </c>
    </row>
    <row r="29" spans="2:13" ht="12.75">
      <c r="B29" s="187" t="s">
        <v>56</v>
      </c>
      <c r="C29" s="187"/>
      <c r="D29" s="187"/>
      <c r="E29" s="186" t="s">
        <v>55</v>
      </c>
      <c r="F29" s="186"/>
      <c r="G29" s="186"/>
      <c r="H29" s="12"/>
      <c r="I29" s="40">
        <v>137231.7</v>
      </c>
      <c r="J29" s="40">
        <v>1962800</v>
      </c>
      <c r="K29" s="40">
        <v>297763.85</v>
      </c>
      <c r="L29" s="60">
        <f t="shared" si="0"/>
        <v>0.15170361218667208</v>
      </c>
      <c r="M29" s="60">
        <f>K29/K421</f>
        <v>0.0396975956364054</v>
      </c>
    </row>
    <row r="30" spans="2:13" ht="12.75">
      <c r="B30" s="187" t="s">
        <v>57</v>
      </c>
      <c r="C30" s="187"/>
      <c r="D30" s="187"/>
      <c r="E30" s="186" t="s">
        <v>55</v>
      </c>
      <c r="F30" s="186"/>
      <c r="G30" s="186"/>
      <c r="H30" s="12"/>
      <c r="I30" s="40">
        <v>158040.55</v>
      </c>
      <c r="J30" s="40">
        <v>861200</v>
      </c>
      <c r="K30" s="40">
        <v>253915.9</v>
      </c>
      <c r="L30" s="60">
        <f t="shared" si="0"/>
        <v>0.2948396423594984</v>
      </c>
      <c r="M30" s="60">
        <f>K30/K421</f>
        <v>0.033851828299015986</v>
      </c>
    </row>
    <row r="31" spans="2:13" ht="12.75">
      <c r="B31" s="201" t="s">
        <v>62</v>
      </c>
      <c r="C31" s="201"/>
      <c r="D31" s="201"/>
      <c r="E31" s="202" t="s">
        <v>565</v>
      </c>
      <c r="F31" s="202"/>
      <c r="G31" s="202"/>
      <c r="H31" s="69"/>
      <c r="I31" s="70">
        <f>SUM(I32)</f>
        <v>0</v>
      </c>
      <c r="J31" s="70">
        <f>SUM(J32)</f>
        <v>288000</v>
      </c>
      <c r="K31" s="70">
        <f>SUM(K32)</f>
        <v>0</v>
      </c>
      <c r="L31" s="71">
        <f>K31/J31</f>
        <v>0</v>
      </c>
      <c r="M31" s="71">
        <f>K31/K421</f>
        <v>0</v>
      </c>
    </row>
    <row r="32" spans="2:13" ht="12.75">
      <c r="B32" s="184" t="s">
        <v>64</v>
      </c>
      <c r="C32" s="174"/>
      <c r="D32" s="174"/>
      <c r="E32" s="203" t="s">
        <v>65</v>
      </c>
      <c r="F32" s="203"/>
      <c r="G32" s="203"/>
      <c r="H32" s="74"/>
      <c r="I32" s="75">
        <f>SUM(I33:I34)</f>
        <v>0</v>
      </c>
      <c r="J32" s="75">
        <f>SUM(J33:J34)</f>
        <v>288000</v>
      </c>
      <c r="K32" s="75">
        <f>SUM(K33:K34)</f>
        <v>0</v>
      </c>
      <c r="L32" s="76">
        <f>K32/J32</f>
        <v>0</v>
      </c>
      <c r="M32" s="76">
        <f>K32/K421</f>
        <v>0</v>
      </c>
    </row>
    <row r="33" spans="2:13" ht="12.75">
      <c r="B33" s="187" t="s">
        <v>566</v>
      </c>
      <c r="C33" s="187"/>
      <c r="D33" s="187"/>
      <c r="E33" s="186" t="s">
        <v>55</v>
      </c>
      <c r="F33" s="186"/>
      <c r="G33" s="186"/>
      <c r="H33" s="72"/>
      <c r="I33" s="44">
        <v>0</v>
      </c>
      <c r="J33" s="44">
        <v>171300</v>
      </c>
      <c r="K33" s="44">
        <v>0</v>
      </c>
      <c r="L33" s="73">
        <f>K33/J33:J36</f>
        <v>0</v>
      </c>
      <c r="M33" s="73">
        <f>K33/K421</f>
        <v>0</v>
      </c>
    </row>
    <row r="34" spans="2:13" ht="12.75">
      <c r="B34" s="187" t="s">
        <v>57</v>
      </c>
      <c r="C34" s="187"/>
      <c r="D34" s="187"/>
      <c r="E34" s="186" t="s">
        <v>55</v>
      </c>
      <c r="F34" s="186"/>
      <c r="G34" s="186"/>
      <c r="H34" s="72"/>
      <c r="I34" s="44">
        <v>0</v>
      </c>
      <c r="J34" s="44">
        <v>116700</v>
      </c>
      <c r="K34" s="44">
        <v>0</v>
      </c>
      <c r="L34" s="73">
        <f>K34/J34</f>
        <v>0</v>
      </c>
      <c r="M34" s="73">
        <f>K34/K421</f>
        <v>0</v>
      </c>
    </row>
    <row r="35" spans="2:13" ht="12.75">
      <c r="B35" s="176" t="s">
        <v>85</v>
      </c>
      <c r="C35" s="176"/>
      <c r="D35" s="176"/>
      <c r="E35" s="177" t="s">
        <v>86</v>
      </c>
      <c r="F35" s="177"/>
      <c r="G35" s="177"/>
      <c r="H35" s="4"/>
      <c r="I35" s="38">
        <f>SUM(I36,I38)</f>
        <v>17220.3</v>
      </c>
      <c r="J35" s="38">
        <f>SUM(J36,J38)</f>
        <v>125000</v>
      </c>
      <c r="K35" s="57">
        <f>SUM(K36,K38)</f>
        <v>38029.76</v>
      </c>
      <c r="L35" s="61">
        <f t="shared" si="0"/>
        <v>0.30423808</v>
      </c>
      <c r="M35" s="61">
        <f>K35/K421</f>
        <v>0.0050700917342032786</v>
      </c>
    </row>
    <row r="36" spans="2:13" ht="12.75">
      <c r="B36" s="174" t="s">
        <v>87</v>
      </c>
      <c r="C36" s="174"/>
      <c r="D36" s="174"/>
      <c r="E36" s="175" t="s">
        <v>88</v>
      </c>
      <c r="F36" s="175"/>
      <c r="G36" s="175"/>
      <c r="H36" s="28"/>
      <c r="I36" s="39">
        <f>SUM(I37)</f>
        <v>17220.3</v>
      </c>
      <c r="J36" s="39">
        <f>SUM(J37)</f>
        <v>90000</v>
      </c>
      <c r="K36" s="39">
        <f>SUM(K37)</f>
        <v>38029.76</v>
      </c>
      <c r="L36" s="59">
        <f t="shared" si="0"/>
        <v>0.4225528888888889</v>
      </c>
      <c r="M36" s="59">
        <f>K36/K421</f>
        <v>0.0050700917342032786</v>
      </c>
    </row>
    <row r="37" spans="2:13" ht="12.75">
      <c r="B37" s="187" t="s">
        <v>54</v>
      </c>
      <c r="C37" s="187"/>
      <c r="D37" s="187"/>
      <c r="E37" s="186" t="s">
        <v>55</v>
      </c>
      <c r="F37" s="186"/>
      <c r="G37" s="186"/>
      <c r="H37" s="12"/>
      <c r="I37" s="40">
        <v>17220.3</v>
      </c>
      <c r="J37" s="40">
        <v>90000</v>
      </c>
      <c r="K37" s="40">
        <v>38029.76</v>
      </c>
      <c r="L37" s="60">
        <f t="shared" si="0"/>
        <v>0.4225528888888889</v>
      </c>
      <c r="M37" s="60">
        <f>K37/K421</f>
        <v>0.0050700917342032786</v>
      </c>
    </row>
    <row r="38" spans="2:13" ht="12.75">
      <c r="B38" s="174" t="s">
        <v>91</v>
      </c>
      <c r="C38" s="174"/>
      <c r="D38" s="174"/>
      <c r="E38" s="175" t="s">
        <v>25</v>
      </c>
      <c r="F38" s="175"/>
      <c r="G38" s="175"/>
      <c r="H38" s="28"/>
      <c r="I38" s="39">
        <f>SUM(I39)</f>
        <v>0</v>
      </c>
      <c r="J38" s="39">
        <f>SUM(J39)</f>
        <v>35000</v>
      </c>
      <c r="K38" s="39">
        <f>SUM(K39)</f>
        <v>0</v>
      </c>
      <c r="L38" s="59">
        <f t="shared" si="0"/>
        <v>0</v>
      </c>
      <c r="M38" s="59">
        <f>K38/K421</f>
        <v>0</v>
      </c>
    </row>
    <row r="39" spans="2:13" ht="12.75">
      <c r="B39" s="187" t="s">
        <v>54</v>
      </c>
      <c r="C39" s="187"/>
      <c r="D39" s="187"/>
      <c r="E39" s="186" t="s">
        <v>55</v>
      </c>
      <c r="F39" s="186"/>
      <c r="G39" s="186"/>
      <c r="H39" s="12"/>
      <c r="I39" s="40">
        <v>0</v>
      </c>
      <c r="J39" s="40">
        <v>35000</v>
      </c>
      <c r="K39" s="40">
        <v>0</v>
      </c>
      <c r="L39" s="60">
        <f t="shared" si="0"/>
        <v>0</v>
      </c>
      <c r="M39" s="60">
        <f>K39/K421</f>
        <v>0</v>
      </c>
    </row>
    <row r="40" spans="2:13" ht="12.75">
      <c r="B40" s="176" t="s">
        <v>99</v>
      </c>
      <c r="C40" s="176"/>
      <c r="D40" s="176"/>
      <c r="E40" s="177" t="s">
        <v>100</v>
      </c>
      <c r="F40" s="177"/>
      <c r="G40" s="177"/>
      <c r="H40" s="4"/>
      <c r="I40" s="38">
        <f>SUM(I41)</f>
        <v>12520.79</v>
      </c>
      <c r="J40" s="38">
        <f>SUM(J41)</f>
        <v>17000</v>
      </c>
      <c r="K40" s="38">
        <f>SUM(K41)</f>
        <v>0</v>
      </c>
      <c r="L40" s="95">
        <f t="shared" si="0"/>
        <v>0</v>
      </c>
      <c r="M40" s="95">
        <f>K40/K421</f>
        <v>0</v>
      </c>
    </row>
    <row r="41" spans="2:13" ht="12.75">
      <c r="B41" s="174" t="s">
        <v>132</v>
      </c>
      <c r="C41" s="174"/>
      <c r="D41" s="174"/>
      <c r="E41" s="175" t="s">
        <v>133</v>
      </c>
      <c r="F41" s="175"/>
      <c r="G41" s="175"/>
      <c r="H41" s="28"/>
      <c r="I41" s="39">
        <f>SUM(I42:I42)</f>
        <v>12520.79</v>
      </c>
      <c r="J41" s="39">
        <f>SUM(J42:J42)</f>
        <v>17000</v>
      </c>
      <c r="K41" s="39">
        <f>SUM(K42:K42)</f>
        <v>0</v>
      </c>
      <c r="L41" s="94">
        <f t="shared" si="0"/>
        <v>0</v>
      </c>
      <c r="M41" s="94">
        <f>K41/K421</f>
        <v>0</v>
      </c>
    </row>
    <row r="42" spans="2:13" ht="12.75">
      <c r="B42" s="187" t="s">
        <v>181</v>
      </c>
      <c r="C42" s="187"/>
      <c r="D42" s="187"/>
      <c r="E42" s="186" t="s">
        <v>182</v>
      </c>
      <c r="F42" s="186"/>
      <c r="G42" s="186"/>
      <c r="H42" s="12"/>
      <c r="I42" s="40">
        <v>12520.79</v>
      </c>
      <c r="J42" s="40">
        <v>17000</v>
      </c>
      <c r="K42" s="40">
        <v>0</v>
      </c>
      <c r="L42" s="68">
        <f t="shared" si="0"/>
        <v>0</v>
      </c>
      <c r="M42" s="68">
        <f>K42/K421</f>
        <v>0</v>
      </c>
    </row>
    <row r="43" spans="2:13" ht="12.75">
      <c r="B43" s="176" t="s">
        <v>235</v>
      </c>
      <c r="C43" s="176"/>
      <c r="D43" s="176"/>
      <c r="E43" s="177" t="s">
        <v>236</v>
      </c>
      <c r="F43" s="177"/>
      <c r="G43" s="177"/>
      <c r="H43" s="4"/>
      <c r="I43" s="38">
        <f aca="true" t="shared" si="2" ref="I43:K44">SUM(I44)</f>
        <v>390</v>
      </c>
      <c r="J43" s="38">
        <f t="shared" si="2"/>
        <v>0</v>
      </c>
      <c r="K43" s="38">
        <f t="shared" si="2"/>
        <v>0</v>
      </c>
      <c r="L43" s="77" t="s">
        <v>13</v>
      </c>
      <c r="M43" s="77" t="s">
        <v>13</v>
      </c>
    </row>
    <row r="44" spans="2:13" ht="12.75">
      <c r="B44" s="174" t="s">
        <v>237</v>
      </c>
      <c r="C44" s="174"/>
      <c r="D44" s="174"/>
      <c r="E44" s="175" t="s">
        <v>238</v>
      </c>
      <c r="F44" s="175"/>
      <c r="G44" s="175"/>
      <c r="H44" s="28"/>
      <c r="I44" s="39">
        <f t="shared" si="2"/>
        <v>390</v>
      </c>
      <c r="J44" s="39">
        <f t="shared" si="2"/>
        <v>0</v>
      </c>
      <c r="K44" s="39">
        <f t="shared" si="2"/>
        <v>0</v>
      </c>
      <c r="L44" s="59" t="s">
        <v>13</v>
      </c>
      <c r="M44" s="59" t="s">
        <v>13</v>
      </c>
    </row>
    <row r="45" spans="2:13" ht="12.75">
      <c r="B45" s="187" t="s">
        <v>54</v>
      </c>
      <c r="C45" s="187"/>
      <c r="D45" s="187"/>
      <c r="E45" s="186" t="s">
        <v>278</v>
      </c>
      <c r="F45" s="186"/>
      <c r="G45" s="186"/>
      <c r="H45" s="12"/>
      <c r="I45" s="40">
        <v>390</v>
      </c>
      <c r="J45" s="40">
        <v>0</v>
      </c>
      <c r="K45" s="40">
        <v>0</v>
      </c>
      <c r="L45" s="68" t="s">
        <v>13</v>
      </c>
      <c r="M45" s="68" t="s">
        <v>13</v>
      </c>
    </row>
    <row r="46" spans="2:13" ht="12.75">
      <c r="B46" s="176" t="s">
        <v>365</v>
      </c>
      <c r="C46" s="176"/>
      <c r="D46" s="176"/>
      <c r="E46" s="177" t="s">
        <v>366</v>
      </c>
      <c r="F46" s="177"/>
      <c r="G46" s="177"/>
      <c r="H46" s="4"/>
      <c r="I46" s="38">
        <f aca="true" t="shared" si="3" ref="I46:K47">SUM(I47)</f>
        <v>1326.14</v>
      </c>
      <c r="J46" s="38">
        <f t="shared" si="3"/>
        <v>36200</v>
      </c>
      <c r="K46" s="38">
        <f t="shared" si="3"/>
        <v>0</v>
      </c>
      <c r="L46" s="61">
        <f aca="true" t="shared" si="4" ref="L46:L55">K46/J46</f>
        <v>0</v>
      </c>
      <c r="M46" s="61">
        <f>K46/K421</f>
        <v>0</v>
      </c>
    </row>
    <row r="47" spans="2:13" ht="12.75">
      <c r="B47" s="174" t="s">
        <v>390</v>
      </c>
      <c r="C47" s="174"/>
      <c r="D47" s="174"/>
      <c r="E47" s="175" t="s">
        <v>391</v>
      </c>
      <c r="F47" s="175"/>
      <c r="G47" s="175"/>
      <c r="H47" s="28"/>
      <c r="I47" s="39">
        <f t="shared" si="3"/>
        <v>1326.14</v>
      </c>
      <c r="J47" s="39">
        <f t="shared" si="3"/>
        <v>36200</v>
      </c>
      <c r="K47" s="39">
        <f t="shared" si="3"/>
        <v>0</v>
      </c>
      <c r="L47" s="59">
        <f t="shared" si="4"/>
        <v>0</v>
      </c>
      <c r="M47" s="59">
        <f>K47/K421</f>
        <v>0</v>
      </c>
    </row>
    <row r="48" spans="2:13" ht="12.75">
      <c r="B48" s="187" t="s">
        <v>54</v>
      </c>
      <c r="C48" s="187"/>
      <c r="D48" s="187"/>
      <c r="E48" s="186" t="s">
        <v>278</v>
      </c>
      <c r="F48" s="186"/>
      <c r="G48" s="186"/>
      <c r="H48" s="12"/>
      <c r="I48" s="40">
        <v>1326.14</v>
      </c>
      <c r="J48" s="40">
        <v>36200</v>
      </c>
      <c r="K48" s="40">
        <v>0</v>
      </c>
      <c r="L48" s="60">
        <f t="shared" si="4"/>
        <v>0</v>
      </c>
      <c r="M48" s="60">
        <f>K48/K421</f>
        <v>0</v>
      </c>
    </row>
    <row r="49" spans="2:13" ht="12.75">
      <c r="B49" s="176" t="s">
        <v>443</v>
      </c>
      <c r="C49" s="176"/>
      <c r="D49" s="176"/>
      <c r="E49" s="194" t="s">
        <v>444</v>
      </c>
      <c r="F49" s="194"/>
      <c r="G49" s="194"/>
      <c r="H49" s="4"/>
      <c r="I49" s="38">
        <f>SUM(I50,I54,I56)</f>
        <v>39040.8</v>
      </c>
      <c r="J49" s="38">
        <f>SUM(J50,J54,J56)</f>
        <v>1185000</v>
      </c>
      <c r="K49" s="38">
        <f>SUM(K50,K54,K56)</f>
        <v>167972.24</v>
      </c>
      <c r="L49" s="61">
        <f t="shared" si="4"/>
        <v>0.1417487257383966</v>
      </c>
      <c r="M49" s="61">
        <f>K49/K421</f>
        <v>0.022393900608355385</v>
      </c>
    </row>
    <row r="50" spans="2:13" ht="12.75">
      <c r="B50" s="174" t="s">
        <v>445</v>
      </c>
      <c r="C50" s="174"/>
      <c r="D50" s="174"/>
      <c r="E50" s="175" t="s">
        <v>446</v>
      </c>
      <c r="F50" s="175"/>
      <c r="G50" s="175"/>
      <c r="H50" s="28"/>
      <c r="I50" s="39">
        <f>SUM(I51:I53)</f>
        <v>0</v>
      </c>
      <c r="J50" s="39">
        <f>SUM(J51:J53)</f>
        <v>1013000</v>
      </c>
      <c r="K50" s="39">
        <f>SUM(K51:K53)</f>
        <v>153187.74</v>
      </c>
      <c r="L50" s="59">
        <f t="shared" si="4"/>
        <v>0.15122185587364265</v>
      </c>
      <c r="M50" s="59">
        <f>K50/K421</f>
        <v>0.020422845012834184</v>
      </c>
    </row>
    <row r="51" spans="2:13" ht="12.75">
      <c r="B51" s="187" t="s">
        <v>54</v>
      </c>
      <c r="C51" s="187"/>
      <c r="D51" s="187"/>
      <c r="E51" s="186" t="s">
        <v>278</v>
      </c>
      <c r="F51" s="186"/>
      <c r="G51" s="186"/>
      <c r="H51" s="28"/>
      <c r="I51" s="44">
        <v>0</v>
      </c>
      <c r="J51" s="44">
        <v>12000</v>
      </c>
      <c r="K51" s="44">
        <v>0</v>
      </c>
      <c r="L51" s="73">
        <f>K51/J51</f>
        <v>0</v>
      </c>
      <c r="M51" s="73">
        <f>K51/K421</f>
        <v>0</v>
      </c>
    </row>
    <row r="52" spans="2:13" ht="12.75">
      <c r="B52" s="187" t="s">
        <v>566</v>
      </c>
      <c r="C52" s="187"/>
      <c r="D52" s="187"/>
      <c r="E52" s="186" t="s">
        <v>278</v>
      </c>
      <c r="F52" s="186"/>
      <c r="G52" s="186"/>
      <c r="H52" s="12"/>
      <c r="I52" s="40">
        <v>0</v>
      </c>
      <c r="J52" s="40">
        <v>430500</v>
      </c>
      <c r="K52" s="40">
        <v>90000</v>
      </c>
      <c r="L52" s="60">
        <f t="shared" si="4"/>
        <v>0.20905923344947736</v>
      </c>
      <c r="M52" s="60">
        <f>K52/K421</f>
        <v>0.011998715113592488</v>
      </c>
    </row>
    <row r="53" spans="2:13" ht="12.75">
      <c r="B53" s="187" t="s">
        <v>57</v>
      </c>
      <c r="C53" s="187"/>
      <c r="D53" s="187"/>
      <c r="E53" s="186" t="s">
        <v>278</v>
      </c>
      <c r="F53" s="186"/>
      <c r="G53" s="186"/>
      <c r="H53" s="12"/>
      <c r="I53" s="40">
        <v>0</v>
      </c>
      <c r="J53" s="40">
        <v>570500</v>
      </c>
      <c r="K53" s="40">
        <v>63187.74</v>
      </c>
      <c r="L53" s="60">
        <f t="shared" si="4"/>
        <v>0.11075852760736196</v>
      </c>
      <c r="M53" s="60">
        <f>K53/K421</f>
        <v>0.008424129899241696</v>
      </c>
    </row>
    <row r="54" spans="2:13" ht="12.75">
      <c r="B54" s="174" t="s">
        <v>475</v>
      </c>
      <c r="C54" s="174"/>
      <c r="D54" s="174"/>
      <c r="E54" s="175" t="s">
        <v>476</v>
      </c>
      <c r="F54" s="175"/>
      <c r="G54" s="175"/>
      <c r="H54" s="28"/>
      <c r="I54" s="39">
        <f>SUM(I55:I55)</f>
        <v>19000</v>
      </c>
      <c r="J54" s="39">
        <f>SUM(J55:J55)</f>
        <v>20000</v>
      </c>
      <c r="K54" s="39">
        <f>SUM(K55:K55)</f>
        <v>24.5</v>
      </c>
      <c r="L54" s="59">
        <f t="shared" si="4"/>
        <v>0.001225</v>
      </c>
      <c r="M54" s="59">
        <f>K54/K421</f>
        <v>3.2663168920335106E-06</v>
      </c>
    </row>
    <row r="55" spans="2:13" ht="12.75">
      <c r="B55" s="185" t="s">
        <v>54</v>
      </c>
      <c r="C55" s="185"/>
      <c r="D55" s="185"/>
      <c r="E55" s="186" t="s">
        <v>180</v>
      </c>
      <c r="F55" s="186"/>
      <c r="G55" s="186"/>
      <c r="H55" s="12"/>
      <c r="I55" s="40">
        <v>19000</v>
      </c>
      <c r="J55" s="40">
        <v>20000</v>
      </c>
      <c r="K55" s="40">
        <v>24.5</v>
      </c>
      <c r="L55" s="60">
        <f t="shared" si="4"/>
        <v>0.001225</v>
      </c>
      <c r="M55" s="60">
        <f>K55/K421</f>
        <v>3.2663168920335106E-06</v>
      </c>
    </row>
    <row r="56" spans="2:13" ht="12.75">
      <c r="B56" s="184" t="s">
        <v>529</v>
      </c>
      <c r="C56" s="174"/>
      <c r="D56" s="174"/>
      <c r="E56" s="175" t="s">
        <v>74</v>
      </c>
      <c r="F56" s="175"/>
      <c r="G56" s="175"/>
      <c r="H56" s="12"/>
      <c r="I56" s="39">
        <f>SUM(I57)</f>
        <v>20040.8</v>
      </c>
      <c r="J56" s="39">
        <f>SUM(J57)</f>
        <v>152000</v>
      </c>
      <c r="K56" s="39">
        <f>SUM(K57)</f>
        <v>14760</v>
      </c>
      <c r="L56" s="59">
        <f aca="true" t="shared" si="5" ref="L56:L62">K56/J56</f>
        <v>0.09710526315789474</v>
      </c>
      <c r="M56" s="59">
        <f>K56/K421</f>
        <v>0.001967789278629168</v>
      </c>
    </row>
    <row r="57" spans="2:13" ht="12.75">
      <c r="B57" s="185" t="s">
        <v>54</v>
      </c>
      <c r="C57" s="185"/>
      <c r="D57" s="185"/>
      <c r="E57" s="186" t="s">
        <v>180</v>
      </c>
      <c r="F57" s="186"/>
      <c r="G57" s="186"/>
      <c r="H57" s="12"/>
      <c r="I57" s="40">
        <v>20040.8</v>
      </c>
      <c r="J57" s="40">
        <v>152000</v>
      </c>
      <c r="K57" s="40">
        <v>14760</v>
      </c>
      <c r="L57" s="60">
        <f t="shared" si="5"/>
        <v>0.09710526315789474</v>
      </c>
      <c r="M57" s="60">
        <f>K57/K421</f>
        <v>0.001967789278629168</v>
      </c>
    </row>
    <row r="58" spans="2:13" ht="12.75">
      <c r="B58" s="176" t="s">
        <v>505</v>
      </c>
      <c r="C58" s="176"/>
      <c r="D58" s="176"/>
      <c r="E58" s="177" t="s">
        <v>506</v>
      </c>
      <c r="F58" s="177"/>
      <c r="G58" s="177"/>
      <c r="H58" s="4"/>
      <c r="I58" s="38">
        <f>SUM(I59)</f>
        <v>0</v>
      </c>
      <c r="J58" s="38">
        <f>SUM(J59)</f>
        <v>868000</v>
      </c>
      <c r="K58" s="38">
        <f>SUM(K59)</f>
        <v>30.6</v>
      </c>
      <c r="L58" s="61">
        <f t="shared" si="5"/>
        <v>3.525345622119816E-05</v>
      </c>
      <c r="M58" s="61">
        <f>K58/K421</f>
        <v>4.079563138621446E-06</v>
      </c>
    </row>
    <row r="59" spans="2:13" ht="12.75">
      <c r="B59" s="178" t="s">
        <v>507</v>
      </c>
      <c r="C59" s="179"/>
      <c r="D59" s="180"/>
      <c r="E59" s="181" t="s">
        <v>508</v>
      </c>
      <c r="F59" s="182"/>
      <c r="G59" s="183"/>
      <c r="H59" s="28"/>
      <c r="I59" s="39">
        <f>SUM(I60:I60)</f>
        <v>0</v>
      </c>
      <c r="J59" s="39">
        <f>SUM(J60:J60)</f>
        <v>868000</v>
      </c>
      <c r="K59" s="39">
        <f>SUM(K60:K60)</f>
        <v>30.6</v>
      </c>
      <c r="L59" s="59">
        <f t="shared" si="5"/>
        <v>3.525345622119816E-05</v>
      </c>
      <c r="M59" s="59">
        <f>K59/K421</f>
        <v>4.079563138621446E-06</v>
      </c>
    </row>
    <row r="60" spans="2:13" ht="12.75">
      <c r="B60" s="188" t="s">
        <v>54</v>
      </c>
      <c r="C60" s="189"/>
      <c r="D60" s="190"/>
      <c r="E60" s="191" t="s">
        <v>55</v>
      </c>
      <c r="F60" s="192"/>
      <c r="G60" s="193"/>
      <c r="H60" s="36"/>
      <c r="I60" s="44">
        <v>0</v>
      </c>
      <c r="J60" s="44">
        <v>868000</v>
      </c>
      <c r="K60" s="44">
        <v>30.6</v>
      </c>
      <c r="L60" s="60">
        <f t="shared" si="5"/>
        <v>3.525345622119816E-05</v>
      </c>
      <c r="M60" s="60">
        <f>K60/K421</f>
        <v>4.079563138621446E-06</v>
      </c>
    </row>
    <row r="61" spans="2:13" ht="39" customHeight="1">
      <c r="B61" s="195"/>
      <c r="C61" s="196"/>
      <c r="D61" s="197"/>
      <c r="E61" s="198" t="s">
        <v>561</v>
      </c>
      <c r="F61" s="199"/>
      <c r="G61" s="200"/>
      <c r="H61" s="54"/>
      <c r="I61" s="65">
        <f>SUM(I62,I68,I72,I76,I88,I93,I107,I117,I177,I187,I190,I198,I204,I212,I215,I292,I300,I361,I375,I414)</f>
        <v>5950749.77</v>
      </c>
      <c r="J61" s="65">
        <f>SUM(J62,J68,J72,J76,J88,J93,J107,J117,J177,J187,J190,J198,J204,J212,J215,J292,J300,J361,J375,J414)</f>
        <v>12328312.07</v>
      </c>
      <c r="K61" s="65">
        <f>SUM(K62,K68,K72,K76,K88,K93,K107,K117,K177,K187,K190,K198,K204,K212,K215,K292,K300,K361,K375,K414)</f>
        <v>6350717.62</v>
      </c>
      <c r="L61" s="66">
        <f t="shared" si="5"/>
        <v>0.5151327759989126</v>
      </c>
      <c r="M61" s="66">
        <f>K61/K421</f>
        <v>0.8466716832139124</v>
      </c>
    </row>
    <row r="62" spans="2:13" ht="18" customHeight="1">
      <c r="B62" s="176" t="s">
        <v>7</v>
      </c>
      <c r="C62" s="176"/>
      <c r="D62" s="176"/>
      <c r="E62" s="177" t="s">
        <v>8</v>
      </c>
      <c r="F62" s="177"/>
      <c r="G62" s="177"/>
      <c r="H62" s="4"/>
      <c r="I62" s="38">
        <f>SUM(I63,I65)</f>
        <v>1672.19</v>
      </c>
      <c r="J62" s="38">
        <f>SUM(J63,J65)</f>
        <v>968.7</v>
      </c>
      <c r="K62" s="38">
        <f>SUM(K63,K65)</f>
        <v>866.19</v>
      </c>
      <c r="L62" s="61">
        <f t="shared" si="5"/>
        <v>0.8941777640136265</v>
      </c>
      <c r="M62" s="61">
        <f>K62/K405</f>
        <v>0.039308378744368246</v>
      </c>
    </row>
    <row r="63" spans="2:13" ht="12.75">
      <c r="B63" s="174" t="s">
        <v>9</v>
      </c>
      <c r="C63" s="174"/>
      <c r="D63" s="174"/>
      <c r="E63" s="175" t="s">
        <v>10</v>
      </c>
      <c r="F63" s="175"/>
      <c r="G63" s="175"/>
      <c r="H63" s="7"/>
      <c r="I63" s="39">
        <f>SUM(I64)</f>
        <v>66.65</v>
      </c>
      <c r="J63" s="39">
        <f>SUM(J64)</f>
        <v>160</v>
      </c>
      <c r="K63" s="39">
        <f>SUM(K64)</f>
        <v>57.49</v>
      </c>
      <c r="L63" s="30">
        <f aca="true" t="shared" si="6" ref="L63:L82">K63/J63</f>
        <v>0.35931250000000003</v>
      </c>
      <c r="M63" s="31">
        <f>K63/K421</f>
        <v>7.664512576449247E-06</v>
      </c>
    </row>
    <row r="64" spans="2:13" ht="30.75" customHeight="1">
      <c r="B64" s="187" t="s">
        <v>11</v>
      </c>
      <c r="C64" s="187"/>
      <c r="D64" s="187"/>
      <c r="E64" s="205" t="s">
        <v>12</v>
      </c>
      <c r="F64" s="205"/>
      <c r="G64" s="205"/>
      <c r="H64" s="12"/>
      <c r="I64" s="40">
        <v>66.65</v>
      </c>
      <c r="J64" s="40">
        <v>160</v>
      </c>
      <c r="K64" s="40">
        <v>57.49</v>
      </c>
      <c r="L64" s="11">
        <f t="shared" si="6"/>
        <v>0.35931250000000003</v>
      </c>
      <c r="M64" s="13">
        <f>K64/K421</f>
        <v>7.664512576449247E-06</v>
      </c>
    </row>
    <row r="65" spans="2:13" ht="15" customHeight="1">
      <c r="B65" s="184" t="s">
        <v>510</v>
      </c>
      <c r="C65" s="174"/>
      <c r="D65" s="174"/>
      <c r="E65" s="175" t="s">
        <v>25</v>
      </c>
      <c r="F65" s="175"/>
      <c r="G65" s="175"/>
      <c r="H65" s="28"/>
      <c r="I65" s="39">
        <f>SUM(I66:I67)</f>
        <v>1605.54</v>
      </c>
      <c r="J65" s="39">
        <f>SUM(J66:J67)</f>
        <v>808.7</v>
      </c>
      <c r="K65" s="39">
        <f>SUM(K66:K67)</f>
        <v>808.7</v>
      </c>
      <c r="L65" s="32">
        <f>K65/J65</f>
        <v>1</v>
      </c>
      <c r="M65" s="32">
        <f>SUM(K65/K421)</f>
        <v>0.00010781512124846939</v>
      </c>
    </row>
    <row r="66" spans="2:13" ht="15" customHeight="1">
      <c r="B66" s="187" t="s">
        <v>18</v>
      </c>
      <c r="C66" s="187"/>
      <c r="D66" s="187"/>
      <c r="E66" s="186" t="s">
        <v>19</v>
      </c>
      <c r="F66" s="186"/>
      <c r="G66" s="186"/>
      <c r="H66" s="12"/>
      <c r="I66" s="40">
        <v>31.48</v>
      </c>
      <c r="J66" s="40">
        <v>15.86</v>
      </c>
      <c r="K66" s="40">
        <v>15.86</v>
      </c>
      <c r="L66" s="11">
        <f>K66/J66</f>
        <v>1</v>
      </c>
      <c r="M66" s="15">
        <f>K66/K421</f>
        <v>2.114440241128632E-06</v>
      </c>
    </row>
    <row r="67" spans="2:13" ht="17.25" customHeight="1">
      <c r="B67" s="204" t="s">
        <v>52</v>
      </c>
      <c r="C67" s="187"/>
      <c r="D67" s="187"/>
      <c r="E67" s="208" t="s">
        <v>53</v>
      </c>
      <c r="F67" s="186"/>
      <c r="G67" s="186"/>
      <c r="H67" s="12"/>
      <c r="I67" s="40">
        <v>1574.06</v>
      </c>
      <c r="J67" s="40">
        <v>792.84</v>
      </c>
      <c r="K67" s="40">
        <v>792.84</v>
      </c>
      <c r="L67" s="11">
        <f>K67/J67</f>
        <v>1</v>
      </c>
      <c r="M67" s="11">
        <f>K67/K421</f>
        <v>0.00010570068100734076</v>
      </c>
    </row>
    <row r="68" spans="2:13" ht="16.5" customHeight="1">
      <c r="B68" s="176" t="s">
        <v>14</v>
      </c>
      <c r="C68" s="176"/>
      <c r="D68" s="176"/>
      <c r="E68" s="177" t="s">
        <v>15</v>
      </c>
      <c r="F68" s="177"/>
      <c r="G68" s="177"/>
      <c r="H68" s="4"/>
      <c r="I68" s="38">
        <f>SUM(I69)</f>
        <v>3565.2799999999997</v>
      </c>
      <c r="J68" s="38">
        <f>SUM(J69)</f>
        <v>5000</v>
      </c>
      <c r="K68" s="38">
        <f>SUM(K69)</f>
        <v>600.09</v>
      </c>
      <c r="L68" s="14">
        <f t="shared" si="6"/>
        <v>0.120018</v>
      </c>
      <c r="M68" s="10">
        <f>K68/K421</f>
        <v>8.000343280573018E-05</v>
      </c>
    </row>
    <row r="69" spans="2:13" ht="13.5" customHeight="1">
      <c r="B69" s="174" t="s">
        <v>16</v>
      </c>
      <c r="C69" s="174"/>
      <c r="D69" s="174"/>
      <c r="E69" s="175" t="s">
        <v>17</v>
      </c>
      <c r="F69" s="175"/>
      <c r="G69" s="175"/>
      <c r="H69" s="28"/>
      <c r="I69" s="39">
        <f>SUM(I70:I71)</f>
        <v>3565.2799999999997</v>
      </c>
      <c r="J69" s="39">
        <f>SUM(J70:J71)</f>
        <v>5000</v>
      </c>
      <c r="K69" s="39">
        <f>SUM(K70:K71)</f>
        <v>600.09</v>
      </c>
      <c r="L69" s="32">
        <f t="shared" si="6"/>
        <v>0.120018</v>
      </c>
      <c r="M69" s="32">
        <f>K69/K421</f>
        <v>8.000343280573018E-05</v>
      </c>
    </row>
    <row r="70" spans="2:13" ht="13.5" customHeight="1">
      <c r="B70" s="187" t="s">
        <v>18</v>
      </c>
      <c r="C70" s="187"/>
      <c r="D70" s="187"/>
      <c r="E70" s="186" t="s">
        <v>19</v>
      </c>
      <c r="F70" s="186"/>
      <c r="G70" s="186"/>
      <c r="H70" s="12"/>
      <c r="I70" s="40">
        <v>1199.28</v>
      </c>
      <c r="J70" s="40">
        <v>2000</v>
      </c>
      <c r="K70" s="40">
        <v>600.09</v>
      </c>
      <c r="L70" s="11">
        <f t="shared" si="6"/>
        <v>0.300045</v>
      </c>
      <c r="M70" s="15">
        <f>K70/K421</f>
        <v>8.000343280573018E-05</v>
      </c>
    </row>
    <row r="71" spans="2:13" ht="12.75">
      <c r="B71" s="187" t="s">
        <v>20</v>
      </c>
      <c r="C71" s="187"/>
      <c r="D71" s="187"/>
      <c r="E71" s="186" t="s">
        <v>21</v>
      </c>
      <c r="F71" s="186"/>
      <c r="G71" s="186"/>
      <c r="H71" s="12"/>
      <c r="I71" s="40">
        <v>2366</v>
      </c>
      <c r="J71" s="40">
        <v>3000</v>
      </c>
      <c r="K71" s="40">
        <v>0</v>
      </c>
      <c r="L71" s="64">
        <f t="shared" si="6"/>
        <v>0</v>
      </c>
      <c r="M71" s="64">
        <f>K71/K421</f>
        <v>0</v>
      </c>
    </row>
    <row r="72" spans="2:13" ht="12.75">
      <c r="B72" s="176" t="s">
        <v>22</v>
      </c>
      <c r="C72" s="176"/>
      <c r="D72" s="176"/>
      <c r="E72" s="177" t="s">
        <v>23</v>
      </c>
      <c r="F72" s="177"/>
      <c r="G72" s="177"/>
      <c r="H72" s="4"/>
      <c r="I72" s="38">
        <f>SUM(I73)</f>
        <v>1185.5900000000001</v>
      </c>
      <c r="J72" s="38">
        <f>SUM(J73)</f>
        <v>5000</v>
      </c>
      <c r="K72" s="86">
        <f>SUM(K73)</f>
        <v>1455.21</v>
      </c>
      <c r="L72" s="97">
        <f t="shared" si="6"/>
        <v>0.291042</v>
      </c>
      <c r="M72" s="98">
        <f>K72/K421</f>
        <v>0.00019400722467167696</v>
      </c>
    </row>
    <row r="73" spans="2:13" ht="12.75">
      <c r="B73" s="174" t="s">
        <v>24</v>
      </c>
      <c r="C73" s="174"/>
      <c r="D73" s="174"/>
      <c r="E73" s="175" t="s">
        <v>25</v>
      </c>
      <c r="F73" s="175"/>
      <c r="G73" s="175"/>
      <c r="H73" s="28"/>
      <c r="I73" s="39">
        <f>SUM(I74:I75)</f>
        <v>1185.5900000000001</v>
      </c>
      <c r="J73" s="39">
        <f>SUM(J74:J75)</f>
        <v>5000</v>
      </c>
      <c r="K73" s="41">
        <f>SUM(K74:K75)</f>
        <v>1455.21</v>
      </c>
      <c r="L73" s="96">
        <f t="shared" si="6"/>
        <v>0.291042</v>
      </c>
      <c r="M73" s="96">
        <f>K73/K421</f>
        <v>0.00019400722467167696</v>
      </c>
    </row>
    <row r="74" spans="2:13" ht="12.75">
      <c r="B74" s="187" t="s">
        <v>26</v>
      </c>
      <c r="C74" s="187"/>
      <c r="D74" s="187"/>
      <c r="E74" s="186" t="s">
        <v>27</v>
      </c>
      <c r="F74" s="186"/>
      <c r="G74" s="186"/>
      <c r="H74" s="12"/>
      <c r="I74" s="40">
        <v>315</v>
      </c>
      <c r="J74" s="40">
        <v>1000</v>
      </c>
      <c r="K74" s="40">
        <v>244.97</v>
      </c>
      <c r="L74" s="15">
        <f>K74/J74</f>
        <v>0.24497</v>
      </c>
      <c r="M74" s="15">
        <f>K74/K421</f>
        <v>3.265916934863058E-05</v>
      </c>
    </row>
    <row r="75" spans="2:13" ht="12.75">
      <c r="B75" s="187" t="s">
        <v>28</v>
      </c>
      <c r="C75" s="187"/>
      <c r="D75" s="187"/>
      <c r="E75" s="186" t="s">
        <v>29</v>
      </c>
      <c r="F75" s="186"/>
      <c r="G75" s="186"/>
      <c r="H75" s="12"/>
      <c r="I75" s="40">
        <v>870.59</v>
      </c>
      <c r="J75" s="40">
        <v>4000</v>
      </c>
      <c r="K75" s="40">
        <v>1210.24</v>
      </c>
      <c r="L75" s="11">
        <f t="shared" si="6"/>
        <v>0.30256</v>
      </c>
      <c r="M75" s="11">
        <f>K75/K421</f>
        <v>0.00016134805532304637</v>
      </c>
    </row>
    <row r="76" spans="2:13" ht="12.75">
      <c r="B76" s="176" t="s">
        <v>30</v>
      </c>
      <c r="C76" s="176"/>
      <c r="D76" s="176"/>
      <c r="E76" s="177" t="s">
        <v>31</v>
      </c>
      <c r="F76" s="177"/>
      <c r="G76" s="177"/>
      <c r="H76" s="4"/>
      <c r="I76" s="38">
        <f>SUM(I78:I87)</f>
        <v>227365.77000000002</v>
      </c>
      <c r="J76" s="38">
        <f>SUM(J77)</f>
        <v>251100</v>
      </c>
      <c r="K76" s="38">
        <f>SUM(K77)</f>
        <v>194731.37</v>
      </c>
      <c r="L76" s="14">
        <f t="shared" si="6"/>
        <v>0.7755132218239745</v>
      </c>
      <c r="M76" s="14"/>
    </row>
    <row r="77" spans="2:13" ht="12.75">
      <c r="B77" s="174" t="s">
        <v>32</v>
      </c>
      <c r="C77" s="174"/>
      <c r="D77" s="174"/>
      <c r="E77" s="175" t="s">
        <v>33</v>
      </c>
      <c r="F77" s="175"/>
      <c r="G77" s="175"/>
      <c r="H77" s="28"/>
      <c r="I77" s="39">
        <f>SUM(I78:I87)</f>
        <v>227365.77000000002</v>
      </c>
      <c r="J77" s="39">
        <f>SUM(J78:J87)</f>
        <v>251100</v>
      </c>
      <c r="K77" s="39">
        <f>SUM(K78:K87)</f>
        <v>194731.37</v>
      </c>
      <c r="L77" s="29">
        <f t="shared" si="6"/>
        <v>0.7755132218239745</v>
      </c>
      <c r="M77" s="29">
        <f>K77/K421</f>
        <v>0.025961402581217454</v>
      </c>
    </row>
    <row r="78" spans="2:13" ht="12.75">
      <c r="B78" s="187" t="s">
        <v>34</v>
      </c>
      <c r="C78" s="187"/>
      <c r="D78" s="187"/>
      <c r="E78" s="186" t="s">
        <v>35</v>
      </c>
      <c r="F78" s="186"/>
      <c r="G78" s="186"/>
      <c r="H78" s="12"/>
      <c r="I78" s="40">
        <v>445.55</v>
      </c>
      <c r="J78" s="40">
        <v>2500</v>
      </c>
      <c r="K78" s="40">
        <v>376.02</v>
      </c>
      <c r="L78" s="11">
        <f t="shared" si="6"/>
        <v>0.150408</v>
      </c>
      <c r="M78" s="16">
        <f>K78/K421</f>
        <v>5.013063174458941E-05</v>
      </c>
    </row>
    <row r="79" spans="2:13" ht="12.75">
      <c r="B79" s="187" t="s">
        <v>36</v>
      </c>
      <c r="C79" s="187"/>
      <c r="D79" s="187"/>
      <c r="E79" s="186" t="s">
        <v>37</v>
      </c>
      <c r="F79" s="186"/>
      <c r="G79" s="186"/>
      <c r="H79" s="12"/>
      <c r="I79" s="40">
        <v>12305.21</v>
      </c>
      <c r="J79" s="40">
        <v>10000</v>
      </c>
      <c r="K79" s="40">
        <v>149.97</v>
      </c>
      <c r="L79" s="11">
        <f t="shared" si="6"/>
        <v>0.014997</v>
      </c>
      <c r="M79" s="16">
        <f>K79/K421</f>
        <v>1.9993858950949616E-05</v>
      </c>
    </row>
    <row r="80" spans="2:13" ht="12.75">
      <c r="B80" s="187" t="s">
        <v>38</v>
      </c>
      <c r="C80" s="187"/>
      <c r="D80" s="187"/>
      <c r="E80" s="186" t="s">
        <v>39</v>
      </c>
      <c r="F80" s="186"/>
      <c r="G80" s="186"/>
      <c r="H80" s="12"/>
      <c r="I80" s="40">
        <v>3566.92</v>
      </c>
      <c r="J80" s="40">
        <v>5550</v>
      </c>
      <c r="K80" s="40">
        <v>5544.23</v>
      </c>
      <c r="L80" s="11">
        <f t="shared" si="6"/>
        <v>0.9989603603603603</v>
      </c>
      <c r="M80" s="16">
        <f>K80/K421</f>
        <v>0.0007391515143803653</v>
      </c>
    </row>
    <row r="81" spans="2:13" ht="12.75">
      <c r="B81" s="187" t="s">
        <v>40</v>
      </c>
      <c r="C81" s="187"/>
      <c r="D81" s="187"/>
      <c r="E81" s="186" t="s">
        <v>41</v>
      </c>
      <c r="F81" s="186"/>
      <c r="G81" s="186"/>
      <c r="H81" s="12"/>
      <c r="I81" s="40">
        <v>2357.06</v>
      </c>
      <c r="J81" s="40">
        <v>2800</v>
      </c>
      <c r="K81" s="40">
        <v>1914.12</v>
      </c>
      <c r="L81" s="11">
        <f t="shared" si="6"/>
        <v>0.6836142857142857</v>
      </c>
      <c r="M81" s="16">
        <f>K81/K421</f>
        <v>0.00025518867303588505</v>
      </c>
    </row>
    <row r="82" spans="2:13" ht="12.75">
      <c r="B82" s="187" t="s">
        <v>42</v>
      </c>
      <c r="C82" s="187"/>
      <c r="D82" s="187"/>
      <c r="E82" s="186" t="s">
        <v>43</v>
      </c>
      <c r="F82" s="186"/>
      <c r="G82" s="186"/>
      <c r="H82" s="12"/>
      <c r="I82" s="40">
        <v>447.6</v>
      </c>
      <c r="J82" s="40">
        <v>1100</v>
      </c>
      <c r="K82" s="40">
        <v>394.44</v>
      </c>
      <c r="L82" s="11">
        <f t="shared" si="6"/>
        <v>0.35858181818181817</v>
      </c>
      <c r="M82" s="16">
        <f>K82/K421</f>
        <v>5.258636877117134E-05</v>
      </c>
    </row>
    <row r="83" spans="2:13" ht="12.75">
      <c r="B83" s="187" t="s">
        <v>44</v>
      </c>
      <c r="C83" s="187"/>
      <c r="D83" s="187"/>
      <c r="E83" s="186" t="s">
        <v>45</v>
      </c>
      <c r="F83" s="186"/>
      <c r="G83" s="186"/>
      <c r="H83" s="12"/>
      <c r="I83" s="40">
        <v>0</v>
      </c>
      <c r="J83" s="40">
        <v>4020</v>
      </c>
      <c r="K83" s="40">
        <v>4010.29</v>
      </c>
      <c r="L83" s="17">
        <v>0</v>
      </c>
      <c r="M83" s="16">
        <f>K83/K421</f>
        <v>0.0005346480803654313</v>
      </c>
    </row>
    <row r="84" spans="2:13" ht="12.75">
      <c r="B84" s="187" t="s">
        <v>46</v>
      </c>
      <c r="C84" s="187"/>
      <c r="D84" s="187"/>
      <c r="E84" s="186" t="s">
        <v>47</v>
      </c>
      <c r="F84" s="186"/>
      <c r="G84" s="186"/>
      <c r="H84" s="12"/>
      <c r="I84" s="40">
        <v>6286.42</v>
      </c>
      <c r="J84" s="40">
        <v>9130</v>
      </c>
      <c r="K84" s="40">
        <v>4763.48</v>
      </c>
      <c r="L84" s="11">
        <f>K84/J84</f>
        <v>0.5217393209200437</v>
      </c>
      <c r="M84" s="16">
        <f>K84/K421</f>
        <v>0.0006350626607699504</v>
      </c>
    </row>
    <row r="85" spans="2:13" ht="12.75">
      <c r="B85" s="187" t="s">
        <v>48</v>
      </c>
      <c r="C85" s="187"/>
      <c r="D85" s="187"/>
      <c r="E85" s="186" t="s">
        <v>49</v>
      </c>
      <c r="F85" s="186"/>
      <c r="G85" s="186"/>
      <c r="H85" s="12"/>
      <c r="I85" s="40">
        <v>14981.5</v>
      </c>
      <c r="J85" s="40">
        <v>9200</v>
      </c>
      <c r="K85" s="40">
        <v>0</v>
      </c>
      <c r="L85" s="11">
        <f>K85/J85</f>
        <v>0</v>
      </c>
      <c r="M85" s="16">
        <f>K85/K421</f>
        <v>0</v>
      </c>
    </row>
    <row r="86" spans="2:13" ht="12.75">
      <c r="B86" s="187" t="s">
        <v>50</v>
      </c>
      <c r="C86" s="187"/>
      <c r="D86" s="187"/>
      <c r="E86" s="186" t="s">
        <v>51</v>
      </c>
      <c r="F86" s="186"/>
      <c r="G86" s="186"/>
      <c r="H86" s="12"/>
      <c r="I86" s="40">
        <v>186342.51</v>
      </c>
      <c r="J86" s="40">
        <v>205600</v>
      </c>
      <c r="K86" s="40">
        <v>177428.62</v>
      </c>
      <c r="L86" s="11">
        <f>K86/J86</f>
        <v>0.8629796692607004</v>
      </c>
      <c r="M86" s="17">
        <f>K86/K421</f>
        <v>0.023654616270865094</v>
      </c>
    </row>
    <row r="87" spans="2:13" ht="12.75">
      <c r="B87" s="187" t="s">
        <v>52</v>
      </c>
      <c r="C87" s="187"/>
      <c r="D87" s="187"/>
      <c r="E87" s="186" t="s">
        <v>53</v>
      </c>
      <c r="F87" s="186"/>
      <c r="G87" s="186"/>
      <c r="H87" s="12"/>
      <c r="I87" s="40">
        <v>633</v>
      </c>
      <c r="J87" s="40">
        <v>1200</v>
      </c>
      <c r="K87" s="40">
        <v>150.2</v>
      </c>
      <c r="L87" s="11">
        <f>K87/J87</f>
        <v>0.12516666666666665</v>
      </c>
      <c r="M87" s="17">
        <f>K87/K421</f>
        <v>2.0024522334017683E-05</v>
      </c>
    </row>
    <row r="88" spans="2:13" ht="12.75">
      <c r="B88" s="176" t="s">
        <v>58</v>
      </c>
      <c r="C88" s="176"/>
      <c r="D88" s="176"/>
      <c r="E88" s="177" t="s">
        <v>59</v>
      </c>
      <c r="F88" s="177"/>
      <c r="G88" s="177"/>
      <c r="H88" s="4"/>
      <c r="I88" s="38">
        <f>SUM(I89)</f>
        <v>44892.96</v>
      </c>
      <c r="J88" s="38">
        <f>SUM(J89)</f>
        <v>56864</v>
      </c>
      <c r="K88" s="38">
        <f>SUM(K89)</f>
        <v>49957.740000000005</v>
      </c>
      <c r="L88" s="18">
        <f aca="true" t="shared" si="7" ref="L88:L98">K88/J88</f>
        <v>0.8785477630838493</v>
      </c>
      <c r="M88" s="18">
        <f>K88/K421</f>
        <v>0.006660318777543601</v>
      </c>
    </row>
    <row r="89" spans="2:13" ht="12.75">
      <c r="B89" s="174" t="s">
        <v>60</v>
      </c>
      <c r="C89" s="174"/>
      <c r="D89" s="174"/>
      <c r="E89" s="175" t="s">
        <v>61</v>
      </c>
      <c r="F89" s="175"/>
      <c r="G89" s="175"/>
      <c r="H89" s="28"/>
      <c r="I89" s="39">
        <f>SUM(I90:I92)</f>
        <v>44892.96</v>
      </c>
      <c r="J89" s="39">
        <f>SUM(J90:J92)</f>
        <v>56864</v>
      </c>
      <c r="K89" s="39">
        <f>SUM(K90:K92)</f>
        <v>49957.740000000005</v>
      </c>
      <c r="L89" s="29">
        <f t="shared" si="7"/>
        <v>0.8785477630838493</v>
      </c>
      <c r="M89" s="29">
        <f>K89/K421</f>
        <v>0.006660318777543601</v>
      </c>
    </row>
    <row r="90" spans="2:13" ht="12.75">
      <c r="B90" s="187" t="s">
        <v>18</v>
      </c>
      <c r="C90" s="187"/>
      <c r="D90" s="187"/>
      <c r="E90" s="186" t="s">
        <v>19</v>
      </c>
      <c r="F90" s="186"/>
      <c r="G90" s="186"/>
      <c r="H90" s="36"/>
      <c r="I90" s="44">
        <v>17905.21</v>
      </c>
      <c r="J90" s="44">
        <v>400</v>
      </c>
      <c r="K90" s="44">
        <v>398.52</v>
      </c>
      <c r="L90" s="37">
        <f>K90/J90</f>
        <v>0.9963</v>
      </c>
      <c r="M90" s="37">
        <f>K90/K421</f>
        <v>5.313031052298753E-05</v>
      </c>
    </row>
    <row r="91" spans="2:13" ht="12.75">
      <c r="B91" s="187" t="s">
        <v>26</v>
      </c>
      <c r="C91" s="187"/>
      <c r="D91" s="187"/>
      <c r="E91" s="186" t="s">
        <v>27</v>
      </c>
      <c r="F91" s="186"/>
      <c r="G91" s="186"/>
      <c r="H91" s="7"/>
      <c r="I91" s="40">
        <v>11254.63</v>
      </c>
      <c r="J91" s="40">
        <v>14600</v>
      </c>
      <c r="K91" s="40">
        <v>10351.32</v>
      </c>
      <c r="L91" s="16">
        <f>K91/J91</f>
        <v>0.7089945205479452</v>
      </c>
      <c r="M91" s="16">
        <f>K91/K421</f>
        <v>0.0013800282192181356</v>
      </c>
    </row>
    <row r="92" spans="2:13" ht="12.75">
      <c r="B92" s="187" t="s">
        <v>20</v>
      </c>
      <c r="C92" s="187"/>
      <c r="D92" s="187"/>
      <c r="E92" s="186" t="s">
        <v>21</v>
      </c>
      <c r="F92" s="186"/>
      <c r="G92" s="186"/>
      <c r="H92" s="7"/>
      <c r="I92" s="40">
        <v>15733.12</v>
      </c>
      <c r="J92" s="40">
        <v>41864</v>
      </c>
      <c r="K92" s="40">
        <v>39207.9</v>
      </c>
      <c r="L92" s="16">
        <f>K92/J92</f>
        <v>0.9365540798776992</v>
      </c>
      <c r="M92" s="16">
        <f>K92/K421</f>
        <v>0.005227160247802477</v>
      </c>
    </row>
    <row r="93" spans="2:13" ht="12.75">
      <c r="B93" s="176" t="s">
        <v>62</v>
      </c>
      <c r="C93" s="176"/>
      <c r="D93" s="176"/>
      <c r="E93" s="177" t="s">
        <v>63</v>
      </c>
      <c r="F93" s="177"/>
      <c r="G93" s="177"/>
      <c r="H93" s="4"/>
      <c r="I93" s="38">
        <f>SUM(I94,I101)</f>
        <v>441137.91000000003</v>
      </c>
      <c r="J93" s="38">
        <f>SUM(J94,J101)</f>
        <v>976080</v>
      </c>
      <c r="K93" s="38">
        <f>SUM(K94,K101)</f>
        <v>492222.69</v>
      </c>
      <c r="L93" s="18">
        <f t="shared" si="7"/>
        <v>0.5042851917875584</v>
      </c>
      <c r="M93" s="18">
        <f>K93/K421</f>
        <v>0.06562266477506834</v>
      </c>
    </row>
    <row r="94" spans="2:13" ht="12.75">
      <c r="B94" s="174" t="s">
        <v>64</v>
      </c>
      <c r="C94" s="174"/>
      <c r="D94" s="174"/>
      <c r="E94" s="175" t="s">
        <v>65</v>
      </c>
      <c r="F94" s="175"/>
      <c r="G94" s="175"/>
      <c r="H94" s="28"/>
      <c r="I94" s="39">
        <f>SUM(I95:I100)</f>
        <v>41494.89</v>
      </c>
      <c r="J94" s="39">
        <f>SUM(J95:J100)</f>
        <v>96080</v>
      </c>
      <c r="K94" s="39">
        <f>SUM(K95:K100)</f>
        <v>37460.189999999995</v>
      </c>
      <c r="L94" s="33">
        <f t="shared" si="7"/>
        <v>0.3898854079933388</v>
      </c>
      <c r="M94" s="29">
        <f>K94/K421</f>
        <v>0.004994157199011624</v>
      </c>
    </row>
    <row r="95" spans="2:13" ht="12.75">
      <c r="B95" s="187" t="s">
        <v>40</v>
      </c>
      <c r="C95" s="187"/>
      <c r="D95" s="187"/>
      <c r="E95" s="186" t="s">
        <v>41</v>
      </c>
      <c r="F95" s="186"/>
      <c r="G95" s="186"/>
      <c r="H95" s="28"/>
      <c r="I95" s="44">
        <v>0</v>
      </c>
      <c r="J95" s="44">
        <v>250</v>
      </c>
      <c r="K95" s="44">
        <v>25.06</v>
      </c>
      <c r="L95" s="80">
        <f>K95/J95</f>
        <v>0.10024</v>
      </c>
      <c r="M95" s="37">
        <f>K95/K421</f>
        <v>3.340975563851419E-06</v>
      </c>
    </row>
    <row r="96" spans="2:13" ht="12.75">
      <c r="B96" s="187" t="s">
        <v>42</v>
      </c>
      <c r="C96" s="187"/>
      <c r="D96" s="187"/>
      <c r="E96" s="186" t="s">
        <v>43</v>
      </c>
      <c r="F96" s="186"/>
      <c r="G96" s="186"/>
      <c r="H96" s="28"/>
      <c r="I96" s="44">
        <v>0</v>
      </c>
      <c r="J96" s="44">
        <v>50</v>
      </c>
      <c r="K96" s="44">
        <v>4.04</v>
      </c>
      <c r="L96" s="80">
        <f>K96/J96</f>
        <v>0.0808</v>
      </c>
      <c r="M96" s="37">
        <f>K96/K421</f>
        <v>5.38608989543485E-07</v>
      </c>
    </row>
    <row r="97" spans="2:13" ht="12.75" customHeight="1">
      <c r="B97" s="187" t="s">
        <v>66</v>
      </c>
      <c r="C97" s="187"/>
      <c r="D97" s="187"/>
      <c r="E97" s="186" t="s">
        <v>67</v>
      </c>
      <c r="F97" s="186"/>
      <c r="G97" s="186"/>
      <c r="H97" s="12"/>
      <c r="I97" s="40">
        <v>0</v>
      </c>
      <c r="J97" s="40">
        <v>1700</v>
      </c>
      <c r="K97" s="40">
        <v>1215</v>
      </c>
      <c r="L97" s="17">
        <f t="shared" si="7"/>
        <v>0.7147058823529412</v>
      </c>
      <c r="M97" s="17">
        <f>K97/K421</f>
        <v>0.00016198265403349858</v>
      </c>
    </row>
    <row r="98" spans="2:13" ht="12.75" customHeight="1">
      <c r="B98" s="187" t="s">
        <v>68</v>
      </c>
      <c r="C98" s="187"/>
      <c r="D98" s="187"/>
      <c r="E98" s="186" t="s">
        <v>69</v>
      </c>
      <c r="F98" s="186"/>
      <c r="G98" s="186"/>
      <c r="H98" s="12"/>
      <c r="I98" s="40">
        <v>34425.63</v>
      </c>
      <c r="J98" s="40">
        <v>84000</v>
      </c>
      <c r="K98" s="40">
        <v>33947.7</v>
      </c>
      <c r="L98" s="11">
        <f t="shared" si="7"/>
        <v>0.4041392857142857</v>
      </c>
      <c r="M98" s="17">
        <f>K98/K421</f>
        <v>0.004525875345130041</v>
      </c>
    </row>
    <row r="99" spans="2:13" ht="12.75" customHeight="1">
      <c r="B99" s="185" t="s">
        <v>70</v>
      </c>
      <c r="C99" s="185"/>
      <c r="D99" s="185"/>
      <c r="E99" s="186" t="s">
        <v>71</v>
      </c>
      <c r="F99" s="186"/>
      <c r="G99" s="186"/>
      <c r="H99" s="12"/>
      <c r="I99" s="40">
        <v>59</v>
      </c>
      <c r="J99" s="40">
        <v>80</v>
      </c>
      <c r="K99" s="40">
        <v>56</v>
      </c>
      <c r="L99" s="17">
        <f>K99/J99</f>
        <v>0.7</v>
      </c>
      <c r="M99" s="17">
        <f>K99/K421</f>
        <v>7.465867181790882E-06</v>
      </c>
    </row>
    <row r="100" spans="2:13" ht="12.75">
      <c r="B100" s="185" t="s">
        <v>72</v>
      </c>
      <c r="C100" s="185"/>
      <c r="D100" s="185"/>
      <c r="E100" s="186" t="s">
        <v>73</v>
      </c>
      <c r="F100" s="186"/>
      <c r="G100" s="186"/>
      <c r="H100" s="12"/>
      <c r="I100" s="40">
        <v>7010.26</v>
      </c>
      <c r="J100" s="40">
        <v>10000</v>
      </c>
      <c r="K100" s="40">
        <v>2212.39</v>
      </c>
      <c r="L100" s="17">
        <f aca="true" t="shared" si="8" ref="L100:L109">K100/J100</f>
        <v>0.221239</v>
      </c>
      <c r="M100" s="17">
        <f>K100/K421</f>
        <v>0.0002949537481128987</v>
      </c>
    </row>
    <row r="101" spans="2:13" ht="12.75">
      <c r="B101" s="174" t="s">
        <v>75</v>
      </c>
      <c r="C101" s="174"/>
      <c r="D101" s="174"/>
      <c r="E101" s="175" t="s">
        <v>76</v>
      </c>
      <c r="F101" s="175"/>
      <c r="G101" s="175"/>
      <c r="H101" s="28"/>
      <c r="I101" s="39">
        <f>SUM(I102:I106)</f>
        <v>399643.02</v>
      </c>
      <c r="J101" s="39">
        <f>SUM(J102:J106)</f>
        <v>880000</v>
      </c>
      <c r="K101" s="39">
        <f>SUM(K102:K106)</f>
        <v>454762.5</v>
      </c>
      <c r="L101" s="29">
        <f t="shared" si="8"/>
        <v>0.5167755681818181</v>
      </c>
      <c r="M101" s="29">
        <f>K101/K421</f>
        <v>0.06062850757605671</v>
      </c>
    </row>
    <row r="102" spans="2:13" ht="12.75">
      <c r="B102" s="187" t="s">
        <v>77</v>
      </c>
      <c r="C102" s="187"/>
      <c r="D102" s="187"/>
      <c r="E102" s="186" t="s">
        <v>78</v>
      </c>
      <c r="F102" s="186"/>
      <c r="G102" s="186"/>
      <c r="H102" s="12"/>
      <c r="I102" s="40">
        <v>13384.35</v>
      </c>
      <c r="J102" s="40">
        <v>30000</v>
      </c>
      <c r="K102" s="40">
        <v>0</v>
      </c>
      <c r="L102" s="11">
        <f t="shared" si="8"/>
        <v>0</v>
      </c>
      <c r="M102" s="16">
        <f>K102/K421</f>
        <v>0</v>
      </c>
    </row>
    <row r="103" spans="2:13" ht="12.75">
      <c r="B103" s="187" t="s">
        <v>79</v>
      </c>
      <c r="C103" s="187"/>
      <c r="D103" s="187"/>
      <c r="E103" s="186" t="s">
        <v>80</v>
      </c>
      <c r="F103" s="186"/>
      <c r="G103" s="186"/>
      <c r="H103" s="12"/>
      <c r="I103" s="40">
        <v>57064.49</v>
      </c>
      <c r="J103" s="40">
        <v>150000</v>
      </c>
      <c r="K103" s="40">
        <v>131330.5</v>
      </c>
      <c r="L103" s="11">
        <f t="shared" si="8"/>
        <v>0.8755366666666666</v>
      </c>
      <c r="M103" s="16">
        <f>K103/K421</f>
        <v>0.017508858391396202</v>
      </c>
    </row>
    <row r="104" spans="2:13" ht="12.75">
      <c r="B104" s="187" t="s">
        <v>81</v>
      </c>
      <c r="C104" s="187"/>
      <c r="D104" s="187"/>
      <c r="E104" s="186" t="s">
        <v>82</v>
      </c>
      <c r="F104" s="186"/>
      <c r="G104" s="186"/>
      <c r="H104" s="12"/>
      <c r="I104" s="40">
        <v>173617.95</v>
      </c>
      <c r="J104" s="40">
        <v>380000</v>
      </c>
      <c r="K104" s="40">
        <v>149342.12</v>
      </c>
      <c r="L104" s="11">
        <f t="shared" si="8"/>
        <v>0.39300557894736843</v>
      </c>
      <c r="M104" s="16">
        <f>K104/K421</f>
        <v>0.01991015058155492</v>
      </c>
    </row>
    <row r="105" spans="2:13" ht="12.75">
      <c r="B105" s="187" t="s">
        <v>83</v>
      </c>
      <c r="C105" s="187"/>
      <c r="D105" s="187"/>
      <c r="E105" s="186" t="s">
        <v>84</v>
      </c>
      <c r="F105" s="186"/>
      <c r="G105" s="186"/>
      <c r="H105" s="12"/>
      <c r="I105" s="40">
        <v>155576.23</v>
      </c>
      <c r="J105" s="40">
        <v>319700</v>
      </c>
      <c r="K105" s="40">
        <v>173792.35</v>
      </c>
      <c r="L105" s="11">
        <f t="shared" si="8"/>
        <v>0.5436107288082578</v>
      </c>
      <c r="M105" s="16">
        <f>K105/K421</f>
        <v>0.02316983218413062</v>
      </c>
    </row>
    <row r="106" spans="2:13" ht="12.75">
      <c r="B106" s="185" t="s">
        <v>72</v>
      </c>
      <c r="C106" s="185"/>
      <c r="D106" s="185"/>
      <c r="E106" s="186" t="s">
        <v>73</v>
      </c>
      <c r="F106" s="186"/>
      <c r="G106" s="186"/>
      <c r="H106" s="12"/>
      <c r="I106" s="40">
        <v>0</v>
      </c>
      <c r="J106" s="40">
        <v>300</v>
      </c>
      <c r="K106" s="40">
        <v>297.53</v>
      </c>
      <c r="L106" s="15">
        <f t="shared" si="8"/>
        <v>0.9917666666666666</v>
      </c>
      <c r="M106" s="16">
        <f>K106/K421</f>
        <v>3.9666418974968586E-05</v>
      </c>
    </row>
    <row r="107" spans="2:13" ht="12.75">
      <c r="B107" s="176" t="s">
        <v>85</v>
      </c>
      <c r="C107" s="176"/>
      <c r="D107" s="176"/>
      <c r="E107" s="177" t="s">
        <v>86</v>
      </c>
      <c r="F107" s="177"/>
      <c r="G107" s="177"/>
      <c r="H107" s="4"/>
      <c r="I107" s="38">
        <f>SUM(I110,I108)</f>
        <v>20214</v>
      </c>
      <c r="J107" s="38">
        <f>SUM(J108,J110)</f>
        <v>52250</v>
      </c>
      <c r="K107" s="38">
        <f>SUM(K110,K108)</f>
        <v>18340.260000000002</v>
      </c>
      <c r="L107" s="18">
        <f t="shared" si="8"/>
        <v>0.3510097607655503</v>
      </c>
      <c r="M107" s="18">
        <f>K107/K421</f>
        <v>0.0024451061649912865</v>
      </c>
    </row>
    <row r="108" spans="2:13" ht="12.75">
      <c r="B108" s="174" t="s">
        <v>87</v>
      </c>
      <c r="C108" s="174"/>
      <c r="D108" s="174"/>
      <c r="E108" s="175" t="s">
        <v>88</v>
      </c>
      <c r="F108" s="175"/>
      <c r="G108" s="175"/>
      <c r="H108" s="28"/>
      <c r="I108" s="39">
        <f>SUM(I109:I109)</f>
        <v>7923.9</v>
      </c>
      <c r="J108" s="39">
        <f>SUM(J109:J109)</f>
        <v>25000</v>
      </c>
      <c r="K108" s="39">
        <f>SUM(K109:K109)</f>
        <v>6171.85</v>
      </c>
      <c r="L108" s="62">
        <f t="shared" si="8"/>
        <v>0.246874</v>
      </c>
      <c r="M108" s="62">
        <f>K108/K421</f>
        <v>0.0008228252208202867</v>
      </c>
    </row>
    <row r="109" spans="2:13" ht="12.75">
      <c r="B109" s="187" t="s">
        <v>89</v>
      </c>
      <c r="C109" s="187"/>
      <c r="D109" s="187"/>
      <c r="E109" s="186" t="s">
        <v>90</v>
      </c>
      <c r="F109" s="186"/>
      <c r="G109" s="186"/>
      <c r="H109" s="12"/>
      <c r="I109" s="40">
        <v>7923.9</v>
      </c>
      <c r="J109" s="40">
        <v>25000</v>
      </c>
      <c r="K109" s="42">
        <v>6171.85</v>
      </c>
      <c r="L109" s="99">
        <f t="shared" si="8"/>
        <v>0.246874</v>
      </c>
      <c r="M109" s="27">
        <f>K109/K421</f>
        <v>0.0008228252208202867</v>
      </c>
    </row>
    <row r="110" spans="2:13" ht="12.75">
      <c r="B110" s="174" t="s">
        <v>91</v>
      </c>
      <c r="C110" s="174"/>
      <c r="D110" s="174"/>
      <c r="E110" s="175" t="s">
        <v>92</v>
      </c>
      <c r="F110" s="175"/>
      <c r="G110" s="175"/>
      <c r="H110" s="28"/>
      <c r="I110" s="39">
        <f>SUM(I111:I116)</f>
        <v>12290.1</v>
      </c>
      <c r="J110" s="39">
        <f>SUM(J111:J116)</f>
        <v>27250</v>
      </c>
      <c r="K110" s="41">
        <f>SUM(K111:K116)</f>
        <v>12168.41</v>
      </c>
      <c r="L110" s="50">
        <f aca="true" t="shared" si="9" ref="L110:L157">K110/J110</f>
        <v>0.44654715596330274</v>
      </c>
      <c r="M110" s="50">
        <f>K110/K421</f>
        <v>0.0016222809441709997</v>
      </c>
    </row>
    <row r="111" spans="2:13" ht="12.75">
      <c r="B111" s="187" t="s">
        <v>36</v>
      </c>
      <c r="C111" s="187"/>
      <c r="D111" s="187"/>
      <c r="E111" s="186" t="s">
        <v>37</v>
      </c>
      <c r="F111" s="186"/>
      <c r="G111" s="186"/>
      <c r="H111" s="7"/>
      <c r="I111" s="40">
        <v>4668</v>
      </c>
      <c r="J111" s="40">
        <v>6750</v>
      </c>
      <c r="K111" s="40">
        <v>1892.5</v>
      </c>
      <c r="L111" s="16">
        <f>K111/J111</f>
        <v>0.2803703703703704</v>
      </c>
      <c r="M111" s="16">
        <f>K111/K421</f>
        <v>0.0002523063150274865</v>
      </c>
    </row>
    <row r="112" spans="2:13" ht="12.75">
      <c r="B112" s="187" t="s">
        <v>38</v>
      </c>
      <c r="C112" s="187"/>
      <c r="D112" s="187"/>
      <c r="E112" s="186" t="s">
        <v>39</v>
      </c>
      <c r="F112" s="186"/>
      <c r="G112" s="186"/>
      <c r="H112" s="7"/>
      <c r="I112" s="40">
        <v>852.42</v>
      </c>
      <c r="J112" s="40">
        <v>1450</v>
      </c>
      <c r="K112" s="40">
        <v>1444.32</v>
      </c>
      <c r="L112" s="16">
        <f>K112/J112</f>
        <v>0.9960827586206896</v>
      </c>
      <c r="M112" s="16">
        <f>K112/K421</f>
        <v>0.00019255538014293223</v>
      </c>
    </row>
    <row r="113" spans="2:13" ht="12.75">
      <c r="B113" s="187" t="s">
        <v>40</v>
      </c>
      <c r="C113" s="187"/>
      <c r="D113" s="187"/>
      <c r="E113" s="186" t="s">
        <v>41</v>
      </c>
      <c r="F113" s="186"/>
      <c r="G113" s="186"/>
      <c r="H113" s="7"/>
      <c r="I113" s="40">
        <v>835</v>
      </c>
      <c r="J113" s="40">
        <v>1300</v>
      </c>
      <c r="K113" s="40">
        <v>506.86</v>
      </c>
      <c r="L113" s="16">
        <f>K113/J113</f>
        <v>0.3898923076923077</v>
      </c>
      <c r="M113" s="16">
        <f>K113/K421</f>
        <v>6.757409713861654E-05</v>
      </c>
    </row>
    <row r="114" spans="2:13" ht="12.75">
      <c r="B114" s="187" t="s">
        <v>42</v>
      </c>
      <c r="C114" s="187"/>
      <c r="D114" s="187"/>
      <c r="E114" s="186" t="s">
        <v>43</v>
      </c>
      <c r="F114" s="186"/>
      <c r="G114" s="186"/>
      <c r="H114" s="7"/>
      <c r="I114" s="40">
        <v>229.02</v>
      </c>
      <c r="J114" s="40">
        <v>400</v>
      </c>
      <c r="K114" s="40">
        <v>92.85</v>
      </c>
      <c r="L114" s="16">
        <f>K114/J114</f>
        <v>0.232125</v>
      </c>
      <c r="M114" s="16">
        <f>K114/K421</f>
        <v>1.2378674425522916E-05</v>
      </c>
    </row>
    <row r="115" spans="2:13" ht="12.75">
      <c r="B115" s="187" t="s">
        <v>93</v>
      </c>
      <c r="C115" s="187"/>
      <c r="D115" s="187"/>
      <c r="E115" s="186" t="s">
        <v>94</v>
      </c>
      <c r="F115" s="186"/>
      <c r="G115" s="186"/>
      <c r="H115" s="12"/>
      <c r="I115" s="40">
        <v>126.4</v>
      </c>
      <c r="J115" s="40">
        <v>2350</v>
      </c>
      <c r="K115" s="40">
        <v>387.42</v>
      </c>
      <c r="L115" s="11">
        <f t="shared" si="9"/>
        <v>0.1648595744680851</v>
      </c>
      <c r="M115" s="16">
        <f>K115/K421</f>
        <v>5.1650468992311134E-05</v>
      </c>
    </row>
    <row r="116" spans="2:13" ht="12.75">
      <c r="B116" s="187" t="s">
        <v>95</v>
      </c>
      <c r="C116" s="187"/>
      <c r="D116" s="187"/>
      <c r="E116" s="186" t="s">
        <v>96</v>
      </c>
      <c r="F116" s="186"/>
      <c r="G116" s="186"/>
      <c r="H116" s="12"/>
      <c r="I116" s="40">
        <v>5579.26</v>
      </c>
      <c r="J116" s="40">
        <v>15000</v>
      </c>
      <c r="K116" s="40">
        <v>7844.46</v>
      </c>
      <c r="L116" s="11">
        <f t="shared" si="9"/>
        <v>0.522964</v>
      </c>
      <c r="M116" s="16">
        <f>K116/K421</f>
        <v>0.0010458160084441304</v>
      </c>
    </row>
    <row r="117" spans="2:13" ht="12.75">
      <c r="B117" s="176" t="s">
        <v>99</v>
      </c>
      <c r="C117" s="176"/>
      <c r="D117" s="176"/>
      <c r="E117" s="177" t="s">
        <v>100</v>
      </c>
      <c r="F117" s="177"/>
      <c r="G117" s="177"/>
      <c r="H117" s="4"/>
      <c r="I117" s="38">
        <f>SUM(I118,I129,I138,I162,I168,I175)</f>
        <v>1218774.25</v>
      </c>
      <c r="J117" s="38">
        <f>SUM(J118,J129,J138,J162,J168,J175)</f>
        <v>2548550</v>
      </c>
      <c r="K117" s="38">
        <f>SUM(K118,K129,K138,K162,K168,K175)</f>
        <v>1496625.5700000003</v>
      </c>
      <c r="L117" s="18">
        <f t="shared" si="9"/>
        <v>0.5872459123815504</v>
      </c>
      <c r="M117" s="18">
        <f>K117/K421</f>
        <v>0.1995287094016442</v>
      </c>
    </row>
    <row r="118" spans="2:13" ht="12.75">
      <c r="B118" s="174" t="s">
        <v>101</v>
      </c>
      <c r="C118" s="174"/>
      <c r="D118" s="174"/>
      <c r="E118" s="175" t="s">
        <v>102</v>
      </c>
      <c r="F118" s="175"/>
      <c r="G118" s="175"/>
      <c r="H118" s="28"/>
      <c r="I118" s="39">
        <f>SUM(I119:I128)</f>
        <v>28049.819999999996</v>
      </c>
      <c r="J118" s="39">
        <f>SUM(J119:J128)</f>
        <v>59308</v>
      </c>
      <c r="K118" s="39">
        <f>SUM(K119:K128)</f>
        <v>29066.6</v>
      </c>
      <c r="L118" s="29">
        <f t="shared" si="9"/>
        <v>0.49009577122816483</v>
      </c>
      <c r="M118" s="29">
        <f>K118/K421</f>
        <v>0.0038751316968971936</v>
      </c>
    </row>
    <row r="119" spans="2:13" ht="12.75">
      <c r="B119" s="187" t="s">
        <v>103</v>
      </c>
      <c r="C119" s="187"/>
      <c r="D119" s="187"/>
      <c r="E119" s="186" t="s">
        <v>104</v>
      </c>
      <c r="F119" s="186"/>
      <c r="G119" s="186"/>
      <c r="H119" s="12"/>
      <c r="I119" s="40">
        <v>18378</v>
      </c>
      <c r="J119" s="40">
        <v>37000</v>
      </c>
      <c r="K119" s="40">
        <v>18498</v>
      </c>
      <c r="L119" s="11">
        <f t="shared" si="9"/>
        <v>0.49994594594594594</v>
      </c>
      <c r="M119" s="16">
        <f>K119/K421</f>
        <v>0.0024661359130137093</v>
      </c>
    </row>
    <row r="120" spans="2:13" ht="12.75">
      <c r="B120" s="187" t="s">
        <v>105</v>
      </c>
      <c r="C120" s="187"/>
      <c r="D120" s="187"/>
      <c r="E120" s="186" t="s">
        <v>106</v>
      </c>
      <c r="F120" s="186"/>
      <c r="G120" s="186"/>
      <c r="H120" s="12"/>
      <c r="I120" s="40">
        <v>2950</v>
      </c>
      <c r="J120" s="40">
        <v>2900</v>
      </c>
      <c r="K120" s="40">
        <v>2900</v>
      </c>
      <c r="L120" s="11">
        <f t="shared" si="9"/>
        <v>1</v>
      </c>
      <c r="M120" s="16">
        <f>K120/K421</f>
        <v>0.0003866252647713135</v>
      </c>
    </row>
    <row r="121" spans="2:13" ht="12.75">
      <c r="B121" s="187" t="s">
        <v>107</v>
      </c>
      <c r="C121" s="187"/>
      <c r="D121" s="187"/>
      <c r="E121" s="186" t="s">
        <v>108</v>
      </c>
      <c r="F121" s="186"/>
      <c r="G121" s="186"/>
      <c r="H121" s="12"/>
      <c r="I121" s="40">
        <v>3048</v>
      </c>
      <c r="J121" s="40">
        <v>6100</v>
      </c>
      <c r="K121" s="40">
        <v>3048</v>
      </c>
      <c r="L121" s="11">
        <f t="shared" si="9"/>
        <v>0.499672131147541</v>
      </c>
      <c r="M121" s="16">
        <f>K121/K421</f>
        <v>0.0004063564851803323</v>
      </c>
    </row>
    <row r="122" spans="2:13" ht="12.75">
      <c r="B122" s="187" t="s">
        <v>109</v>
      </c>
      <c r="C122" s="187"/>
      <c r="D122" s="187"/>
      <c r="E122" s="186" t="s">
        <v>110</v>
      </c>
      <c r="F122" s="186"/>
      <c r="G122" s="186"/>
      <c r="H122" s="12"/>
      <c r="I122" s="40">
        <v>498</v>
      </c>
      <c r="J122" s="40">
        <v>1000</v>
      </c>
      <c r="K122" s="40">
        <v>498</v>
      </c>
      <c r="L122" s="11">
        <f t="shared" si="9"/>
        <v>0.498</v>
      </c>
      <c r="M122" s="16">
        <f>K122/K421</f>
        <v>6.639289029521176E-05</v>
      </c>
    </row>
    <row r="123" spans="2:13" ht="12.75">
      <c r="B123" s="187" t="s">
        <v>111</v>
      </c>
      <c r="C123" s="187"/>
      <c r="D123" s="187"/>
      <c r="E123" s="186" t="s">
        <v>112</v>
      </c>
      <c r="F123" s="186"/>
      <c r="G123" s="186"/>
      <c r="H123" s="12"/>
      <c r="I123" s="40">
        <v>751.28</v>
      </c>
      <c r="J123" s="40">
        <v>6500</v>
      </c>
      <c r="K123" s="40">
        <v>1809.55</v>
      </c>
      <c r="L123" s="11">
        <f t="shared" si="9"/>
        <v>0.27839230769230766</v>
      </c>
      <c r="M123" s="16">
        <f>K123/K421</f>
        <v>0.00024124749926445873</v>
      </c>
    </row>
    <row r="124" spans="2:13" ht="12.75">
      <c r="B124" s="187" t="s">
        <v>113</v>
      </c>
      <c r="C124" s="187"/>
      <c r="D124" s="187"/>
      <c r="E124" s="186" t="s">
        <v>114</v>
      </c>
      <c r="F124" s="186"/>
      <c r="G124" s="186"/>
      <c r="H124" s="12"/>
      <c r="I124" s="40">
        <v>1585.3</v>
      </c>
      <c r="J124" s="40">
        <v>5200</v>
      </c>
      <c r="K124" s="40">
        <v>2313.05</v>
      </c>
      <c r="L124" s="11">
        <f t="shared" si="9"/>
        <v>0.4448173076923077</v>
      </c>
      <c r="M124" s="16">
        <f>K124/K421</f>
        <v>0.00030837364437216784</v>
      </c>
    </row>
    <row r="125" spans="2:13" ht="12.75">
      <c r="B125" s="187" t="s">
        <v>115</v>
      </c>
      <c r="C125" s="187"/>
      <c r="D125" s="187"/>
      <c r="E125" s="186" t="s">
        <v>116</v>
      </c>
      <c r="F125" s="186"/>
      <c r="G125" s="186"/>
      <c r="H125" s="12"/>
      <c r="I125" s="40">
        <v>0</v>
      </c>
      <c r="J125" s="40">
        <v>108</v>
      </c>
      <c r="K125" s="40">
        <v>0</v>
      </c>
      <c r="L125" s="11">
        <f t="shared" si="9"/>
        <v>0</v>
      </c>
      <c r="M125" s="16">
        <f>K125/K421</f>
        <v>0</v>
      </c>
    </row>
    <row r="126" spans="2:13" ht="12.75">
      <c r="B126" s="185" t="s">
        <v>175</v>
      </c>
      <c r="C126" s="185"/>
      <c r="D126" s="185"/>
      <c r="E126" s="186" t="s">
        <v>176</v>
      </c>
      <c r="F126" s="186"/>
      <c r="G126" s="186"/>
      <c r="H126" s="12"/>
      <c r="I126" s="40">
        <v>0</v>
      </c>
      <c r="J126" s="40">
        <v>500</v>
      </c>
      <c r="K126" s="40">
        <v>0</v>
      </c>
      <c r="L126" s="11">
        <f t="shared" si="9"/>
        <v>0</v>
      </c>
      <c r="M126" s="16">
        <f>K126/K421</f>
        <v>0</v>
      </c>
    </row>
    <row r="127" spans="2:13" ht="27.75" customHeight="1">
      <c r="B127" s="187" t="s">
        <v>129</v>
      </c>
      <c r="C127" s="187"/>
      <c r="D127" s="187"/>
      <c r="E127" s="232" t="s">
        <v>512</v>
      </c>
      <c r="F127" s="205"/>
      <c r="G127" s="205"/>
      <c r="H127" s="12"/>
      <c r="I127" s="40">
        <v>88.94</v>
      </c>
      <c r="J127" s="40">
        <v>0</v>
      </c>
      <c r="K127" s="40">
        <v>0</v>
      </c>
      <c r="L127" s="11" t="s">
        <v>13</v>
      </c>
      <c r="M127" s="16" t="s">
        <v>13</v>
      </c>
    </row>
    <row r="128" spans="2:13" ht="12.75" customHeight="1">
      <c r="B128" s="187" t="s">
        <v>117</v>
      </c>
      <c r="C128" s="187"/>
      <c r="D128" s="187"/>
      <c r="E128" s="186" t="s">
        <v>118</v>
      </c>
      <c r="F128" s="186"/>
      <c r="G128" s="186"/>
      <c r="H128" s="12"/>
      <c r="I128" s="40">
        <v>750.3</v>
      </c>
      <c r="J128" s="40">
        <v>0</v>
      </c>
      <c r="K128" s="40">
        <v>0</v>
      </c>
      <c r="L128" s="11" t="s">
        <v>13</v>
      </c>
      <c r="M128" s="17" t="s">
        <v>13</v>
      </c>
    </row>
    <row r="129" spans="2:13" ht="12.75" customHeight="1">
      <c r="B129" s="174" t="s">
        <v>119</v>
      </c>
      <c r="C129" s="174"/>
      <c r="D129" s="174"/>
      <c r="E129" s="175" t="s">
        <v>120</v>
      </c>
      <c r="F129" s="175"/>
      <c r="G129" s="175"/>
      <c r="H129" s="28"/>
      <c r="I129" s="39">
        <f>SUM(I130:I137)</f>
        <v>33038.46</v>
      </c>
      <c r="J129" s="39">
        <f>SUM(J130:J137)</f>
        <v>80000</v>
      </c>
      <c r="K129" s="39">
        <f>SUM(K130:K137)</f>
        <v>44977.770000000004</v>
      </c>
      <c r="L129" s="29">
        <f t="shared" si="9"/>
        <v>0.562222125</v>
      </c>
      <c r="M129" s="29">
        <f>K129/K421</f>
        <v>0.005996393874163187</v>
      </c>
    </row>
    <row r="130" spans="2:13" ht="12.75" customHeight="1">
      <c r="B130" s="187" t="s">
        <v>121</v>
      </c>
      <c r="C130" s="187"/>
      <c r="D130" s="187"/>
      <c r="E130" s="186" t="s">
        <v>122</v>
      </c>
      <c r="F130" s="186"/>
      <c r="G130" s="186"/>
      <c r="H130" s="12"/>
      <c r="I130" s="40">
        <v>27700</v>
      </c>
      <c r="J130" s="40">
        <v>60000</v>
      </c>
      <c r="K130" s="40">
        <v>37800</v>
      </c>
      <c r="L130" s="11">
        <f t="shared" si="9"/>
        <v>0.63</v>
      </c>
      <c r="M130" s="16">
        <f>K130/K421</f>
        <v>0.005039460347708845</v>
      </c>
    </row>
    <row r="131" spans="2:13" ht="12.75" customHeight="1">
      <c r="B131" s="187" t="s">
        <v>44</v>
      </c>
      <c r="C131" s="187"/>
      <c r="D131" s="187"/>
      <c r="E131" s="186" t="s">
        <v>45</v>
      </c>
      <c r="F131" s="186"/>
      <c r="G131" s="186"/>
      <c r="H131" s="12"/>
      <c r="I131" s="40">
        <v>0</v>
      </c>
      <c r="J131" s="40">
        <v>310</v>
      </c>
      <c r="K131" s="40">
        <v>0</v>
      </c>
      <c r="L131" s="11">
        <f>K131/J131</f>
        <v>0</v>
      </c>
      <c r="M131" s="16">
        <f>K131/K421</f>
        <v>0</v>
      </c>
    </row>
    <row r="132" spans="2:13" ht="12.75" customHeight="1">
      <c r="B132" s="187" t="s">
        <v>123</v>
      </c>
      <c r="C132" s="187"/>
      <c r="D132" s="187"/>
      <c r="E132" s="186" t="s">
        <v>124</v>
      </c>
      <c r="F132" s="186"/>
      <c r="G132" s="186"/>
      <c r="H132" s="12"/>
      <c r="I132" s="40">
        <v>2102.28</v>
      </c>
      <c r="J132" s="40">
        <v>10000</v>
      </c>
      <c r="K132" s="40">
        <v>5551.07</v>
      </c>
      <c r="L132" s="11">
        <f t="shared" si="9"/>
        <v>0.555107</v>
      </c>
      <c r="M132" s="16">
        <f>K132/K421</f>
        <v>0.0007400634167289983</v>
      </c>
    </row>
    <row r="133" spans="2:13" ht="12.75" customHeight="1">
      <c r="B133" s="187" t="s">
        <v>125</v>
      </c>
      <c r="C133" s="187"/>
      <c r="D133" s="187"/>
      <c r="E133" s="186" t="s">
        <v>126</v>
      </c>
      <c r="F133" s="186"/>
      <c r="G133" s="186"/>
      <c r="H133" s="12"/>
      <c r="I133" s="40">
        <v>1724.8</v>
      </c>
      <c r="J133" s="40">
        <v>8000</v>
      </c>
      <c r="K133" s="40">
        <v>1553.16</v>
      </c>
      <c r="L133" s="11">
        <f t="shared" si="9"/>
        <v>0.194145</v>
      </c>
      <c r="M133" s="16">
        <f>K133/K421</f>
        <v>0.00020706582628697012</v>
      </c>
    </row>
    <row r="134" spans="2:13" ht="12.75" customHeight="1">
      <c r="B134" s="187" t="s">
        <v>127</v>
      </c>
      <c r="C134" s="187"/>
      <c r="D134" s="187"/>
      <c r="E134" s="186" t="s">
        <v>128</v>
      </c>
      <c r="F134" s="186"/>
      <c r="G134" s="186"/>
      <c r="H134" s="12"/>
      <c r="I134" s="40">
        <v>41.8</v>
      </c>
      <c r="J134" s="40">
        <v>1310</v>
      </c>
      <c r="K134" s="40">
        <v>73.54</v>
      </c>
      <c r="L134" s="11">
        <f t="shared" si="9"/>
        <v>0.05613740458015268</v>
      </c>
      <c r="M134" s="16">
        <f>K134/K421</f>
        <v>9.80428343837324E-06</v>
      </c>
    </row>
    <row r="135" spans="2:13" ht="12.75" customHeight="1">
      <c r="B135" s="185" t="s">
        <v>175</v>
      </c>
      <c r="C135" s="185"/>
      <c r="D135" s="185"/>
      <c r="E135" s="186" t="s">
        <v>176</v>
      </c>
      <c r="F135" s="186"/>
      <c r="G135" s="186"/>
      <c r="H135" s="12"/>
      <c r="I135" s="40">
        <v>0</v>
      </c>
      <c r="J135" s="40">
        <v>380</v>
      </c>
      <c r="K135" s="40">
        <v>0</v>
      </c>
      <c r="L135" s="11">
        <f t="shared" si="9"/>
        <v>0</v>
      </c>
      <c r="M135" s="16">
        <f>K135/K421</f>
        <v>0</v>
      </c>
    </row>
    <row r="136" spans="2:13" ht="27" customHeight="1">
      <c r="B136" s="187" t="s">
        <v>129</v>
      </c>
      <c r="C136" s="187"/>
      <c r="D136" s="187"/>
      <c r="E136" s="232" t="s">
        <v>511</v>
      </c>
      <c r="F136" s="205"/>
      <c r="G136" s="205"/>
      <c r="H136" s="12"/>
      <c r="I136" s="40">
        <v>177.88</v>
      </c>
      <c r="J136" s="40">
        <v>0</v>
      </c>
      <c r="K136" s="40">
        <v>0</v>
      </c>
      <c r="L136" s="11" t="s">
        <v>13</v>
      </c>
      <c r="M136" s="16" t="s">
        <v>13</v>
      </c>
    </row>
    <row r="137" spans="2:13" ht="12.75" customHeight="1">
      <c r="B137" s="187" t="s">
        <v>130</v>
      </c>
      <c r="C137" s="187"/>
      <c r="D137" s="187"/>
      <c r="E137" s="186" t="s">
        <v>131</v>
      </c>
      <c r="F137" s="186"/>
      <c r="G137" s="186"/>
      <c r="H137" s="12"/>
      <c r="I137" s="40">
        <v>1291.7</v>
      </c>
      <c r="J137" s="40">
        <v>0</v>
      </c>
      <c r="K137" s="40">
        <v>0</v>
      </c>
      <c r="L137" s="11" t="s">
        <v>13</v>
      </c>
      <c r="M137" s="16" t="s">
        <v>13</v>
      </c>
    </row>
    <row r="138" spans="2:13" ht="12.75">
      <c r="B138" s="174" t="s">
        <v>132</v>
      </c>
      <c r="C138" s="174"/>
      <c r="D138" s="174"/>
      <c r="E138" s="175" t="s">
        <v>133</v>
      </c>
      <c r="F138" s="175"/>
      <c r="G138" s="175"/>
      <c r="H138" s="28"/>
      <c r="I138" s="39">
        <f>SUM(I139:I161)</f>
        <v>1116314.45</v>
      </c>
      <c r="J138" s="39">
        <f>SUM(J139:J161)</f>
        <v>2150000</v>
      </c>
      <c r="K138" s="39">
        <f>SUM(K139:K161)</f>
        <v>1193134.4100000004</v>
      </c>
      <c r="L138" s="29">
        <f t="shared" si="9"/>
        <v>0.5549462372093025</v>
      </c>
      <c r="M138" s="29">
        <f>K138/K421</f>
        <v>0.15906755419793622</v>
      </c>
    </row>
    <row r="139" spans="2:13" ht="12.75">
      <c r="B139" s="187" t="s">
        <v>134</v>
      </c>
      <c r="C139" s="187"/>
      <c r="D139" s="187"/>
      <c r="E139" s="186" t="s">
        <v>135</v>
      </c>
      <c r="F139" s="186"/>
      <c r="G139" s="186"/>
      <c r="H139" s="12"/>
      <c r="I139" s="40">
        <v>593.71</v>
      </c>
      <c r="J139" s="40">
        <v>2000</v>
      </c>
      <c r="K139" s="40">
        <v>1214.54</v>
      </c>
      <c r="L139" s="11">
        <f t="shared" si="9"/>
        <v>0.60727</v>
      </c>
      <c r="M139" s="17">
        <f>K139/K421</f>
        <v>0.00016192132726736244</v>
      </c>
    </row>
    <row r="140" spans="2:13" ht="12.75">
      <c r="B140" s="187" t="s">
        <v>136</v>
      </c>
      <c r="C140" s="187"/>
      <c r="D140" s="187"/>
      <c r="E140" s="186" t="s">
        <v>137</v>
      </c>
      <c r="F140" s="186"/>
      <c r="G140" s="186"/>
      <c r="H140" s="12"/>
      <c r="I140" s="40">
        <v>679951.62</v>
      </c>
      <c r="J140" s="40">
        <v>1425000</v>
      </c>
      <c r="K140" s="40">
        <v>720518.99</v>
      </c>
      <c r="L140" s="11">
        <f t="shared" si="9"/>
        <v>0.5056273614035087</v>
      </c>
      <c r="M140" s="17">
        <f>K140/K421</f>
        <v>0.09605891216603772</v>
      </c>
    </row>
    <row r="141" spans="2:13" ht="12.75">
      <c r="B141" s="187" t="s">
        <v>138</v>
      </c>
      <c r="C141" s="187"/>
      <c r="D141" s="187"/>
      <c r="E141" s="186" t="s">
        <v>139</v>
      </c>
      <c r="F141" s="186"/>
      <c r="G141" s="186"/>
      <c r="H141" s="12"/>
      <c r="I141" s="40">
        <v>101977.47</v>
      </c>
      <c r="J141" s="40">
        <v>115000</v>
      </c>
      <c r="K141" s="40">
        <v>111849.31</v>
      </c>
      <c r="L141" s="11">
        <f t="shared" si="9"/>
        <v>0.9726026956521739</v>
      </c>
      <c r="M141" s="17">
        <f>K141/K421</f>
        <v>0.014911644514909905</v>
      </c>
    </row>
    <row r="142" spans="2:13" ht="12.75">
      <c r="B142" s="187" t="s">
        <v>140</v>
      </c>
      <c r="C142" s="187"/>
      <c r="D142" s="187"/>
      <c r="E142" s="186" t="s">
        <v>141</v>
      </c>
      <c r="F142" s="186"/>
      <c r="G142" s="186"/>
      <c r="H142" s="12"/>
      <c r="I142" s="40">
        <v>112877.8</v>
      </c>
      <c r="J142" s="40">
        <v>233000</v>
      </c>
      <c r="K142" s="40">
        <v>122860.32</v>
      </c>
      <c r="L142" s="11">
        <f t="shared" si="9"/>
        <v>0.5272975107296137</v>
      </c>
      <c r="M142" s="17">
        <f>K142/K421</f>
        <v>0.016379621982720107</v>
      </c>
    </row>
    <row r="143" spans="2:13" ht="12.75">
      <c r="B143" s="187" t="s">
        <v>142</v>
      </c>
      <c r="C143" s="187"/>
      <c r="D143" s="187"/>
      <c r="E143" s="186" t="s">
        <v>143</v>
      </c>
      <c r="F143" s="186"/>
      <c r="G143" s="186"/>
      <c r="H143" s="12"/>
      <c r="I143" s="40">
        <v>15995.42</v>
      </c>
      <c r="J143" s="40">
        <v>38000</v>
      </c>
      <c r="K143" s="40">
        <v>17402.94</v>
      </c>
      <c r="L143" s="11">
        <f t="shared" si="9"/>
        <v>0.45797210526315785</v>
      </c>
      <c r="M143" s="17">
        <f>K143/K421</f>
        <v>0.002320143546654925</v>
      </c>
    </row>
    <row r="144" spans="2:13" ht="12.75">
      <c r="B144" s="187" t="s">
        <v>144</v>
      </c>
      <c r="C144" s="187"/>
      <c r="D144" s="187"/>
      <c r="E144" s="186" t="s">
        <v>145</v>
      </c>
      <c r="F144" s="186"/>
      <c r="G144" s="186"/>
      <c r="H144" s="12"/>
      <c r="I144" s="40">
        <v>0</v>
      </c>
      <c r="J144" s="40">
        <v>4000</v>
      </c>
      <c r="K144" s="40">
        <v>0</v>
      </c>
      <c r="L144" s="11">
        <f t="shared" si="9"/>
        <v>0</v>
      </c>
      <c r="M144" s="17">
        <f>K144/K421</f>
        <v>0</v>
      </c>
    </row>
    <row r="145" spans="2:13" ht="12.75">
      <c r="B145" s="187" t="s">
        <v>146</v>
      </c>
      <c r="C145" s="187"/>
      <c r="D145" s="187"/>
      <c r="E145" s="186" t="s">
        <v>147</v>
      </c>
      <c r="F145" s="186"/>
      <c r="G145" s="186"/>
      <c r="H145" s="12"/>
      <c r="I145" s="40">
        <v>1594.86</v>
      </c>
      <c r="J145" s="40">
        <v>2000</v>
      </c>
      <c r="K145" s="40">
        <v>42.95</v>
      </c>
      <c r="L145" s="17">
        <f t="shared" si="9"/>
        <v>0.021475</v>
      </c>
      <c r="M145" s="17">
        <f>K145/K421</f>
        <v>5.7260534903199715E-06</v>
      </c>
    </row>
    <row r="146" spans="2:13" ht="12.75">
      <c r="B146" s="187" t="s">
        <v>148</v>
      </c>
      <c r="C146" s="187"/>
      <c r="D146" s="187"/>
      <c r="E146" s="186" t="s">
        <v>149</v>
      </c>
      <c r="F146" s="186"/>
      <c r="G146" s="186"/>
      <c r="H146" s="12"/>
      <c r="I146" s="40">
        <v>42505.28</v>
      </c>
      <c r="J146" s="40">
        <v>70000</v>
      </c>
      <c r="K146" s="40">
        <v>55948.53</v>
      </c>
      <c r="L146" s="11">
        <f t="shared" si="9"/>
        <v>0.7992647142857142</v>
      </c>
      <c r="M146" s="17">
        <f>K146/K421</f>
        <v>0.007459005249936475</v>
      </c>
    </row>
    <row r="147" spans="2:13" ht="12.75">
      <c r="B147" s="187" t="s">
        <v>150</v>
      </c>
      <c r="C147" s="187"/>
      <c r="D147" s="187"/>
      <c r="E147" s="186" t="s">
        <v>151</v>
      </c>
      <c r="F147" s="186"/>
      <c r="G147" s="186"/>
      <c r="H147" s="12"/>
      <c r="I147" s="40">
        <v>20701.59</v>
      </c>
      <c r="J147" s="40">
        <v>35000</v>
      </c>
      <c r="K147" s="40">
        <v>13668.52</v>
      </c>
      <c r="L147" s="11">
        <f t="shared" si="9"/>
        <v>0.39052914285714285</v>
      </c>
      <c r="M147" s="17">
        <f>K147/K421</f>
        <v>0.0018222741944937911</v>
      </c>
    </row>
    <row r="148" spans="2:13" ht="12.75">
      <c r="B148" s="187" t="s">
        <v>152</v>
      </c>
      <c r="C148" s="187"/>
      <c r="D148" s="187"/>
      <c r="E148" s="186" t="s">
        <v>153</v>
      </c>
      <c r="F148" s="186"/>
      <c r="G148" s="186"/>
      <c r="H148" s="12"/>
      <c r="I148" s="40">
        <v>0</v>
      </c>
      <c r="J148" s="40">
        <v>10000</v>
      </c>
      <c r="K148" s="40">
        <v>0</v>
      </c>
      <c r="L148" s="11">
        <f t="shared" si="9"/>
        <v>0</v>
      </c>
      <c r="M148" s="17">
        <f>K148/K421</f>
        <v>0</v>
      </c>
    </row>
    <row r="149" spans="2:13" ht="12.75">
      <c r="B149" s="187" t="s">
        <v>154</v>
      </c>
      <c r="C149" s="187"/>
      <c r="D149" s="187"/>
      <c r="E149" s="186" t="s">
        <v>155</v>
      </c>
      <c r="F149" s="186"/>
      <c r="G149" s="186"/>
      <c r="H149" s="12"/>
      <c r="I149" s="40">
        <v>954</v>
      </c>
      <c r="J149" s="40">
        <v>5000</v>
      </c>
      <c r="K149" s="40">
        <v>1045</v>
      </c>
      <c r="L149" s="11">
        <f t="shared" si="9"/>
        <v>0.209</v>
      </c>
      <c r="M149" s="17">
        <f>K149/K421</f>
        <v>0.00013931841437449057</v>
      </c>
    </row>
    <row r="150" spans="2:13" ht="12.75">
      <c r="B150" s="185" t="s">
        <v>156</v>
      </c>
      <c r="C150" s="185"/>
      <c r="D150" s="185"/>
      <c r="E150" s="186" t="s">
        <v>157</v>
      </c>
      <c r="F150" s="186"/>
      <c r="G150" s="186"/>
      <c r="H150" s="12"/>
      <c r="I150" s="40">
        <v>53907.05</v>
      </c>
      <c r="J150" s="40">
        <v>80000</v>
      </c>
      <c r="K150" s="40">
        <v>72882.1</v>
      </c>
      <c r="L150" s="17">
        <f t="shared" si="9"/>
        <v>0.91102625</v>
      </c>
      <c r="M150" s="17">
        <f>K150/K421</f>
        <v>0.00971657283089288</v>
      </c>
    </row>
    <row r="151" spans="2:13" ht="12.75">
      <c r="B151" s="185" t="s">
        <v>158</v>
      </c>
      <c r="C151" s="185"/>
      <c r="D151" s="185"/>
      <c r="E151" s="186" t="s">
        <v>159</v>
      </c>
      <c r="F151" s="186"/>
      <c r="G151" s="186"/>
      <c r="H151" s="12"/>
      <c r="I151" s="40">
        <v>2702.44</v>
      </c>
      <c r="J151" s="40">
        <v>5000</v>
      </c>
      <c r="K151" s="40">
        <v>2373.35</v>
      </c>
      <c r="L151" s="17">
        <f t="shared" si="9"/>
        <v>0.47467</v>
      </c>
      <c r="M151" s="17">
        <f>K151/K421</f>
        <v>0.0003164127834982748</v>
      </c>
    </row>
    <row r="152" spans="2:13" ht="12.75">
      <c r="B152" s="187" t="s">
        <v>160</v>
      </c>
      <c r="C152" s="187"/>
      <c r="D152" s="187"/>
      <c r="E152" s="186" t="s">
        <v>161</v>
      </c>
      <c r="F152" s="186"/>
      <c r="G152" s="186"/>
      <c r="H152" s="12"/>
      <c r="I152" s="40">
        <v>5167.97</v>
      </c>
      <c r="J152" s="40">
        <v>15000</v>
      </c>
      <c r="K152" s="40">
        <v>6770.38</v>
      </c>
      <c r="L152" s="11">
        <f t="shared" si="9"/>
        <v>0.4513586666666667</v>
      </c>
      <c r="M152" s="17">
        <f>K152/K421</f>
        <v>0.0009026206758973813</v>
      </c>
    </row>
    <row r="153" spans="2:13" ht="12.75">
      <c r="B153" s="187" t="s">
        <v>162</v>
      </c>
      <c r="C153" s="187"/>
      <c r="D153" s="187"/>
      <c r="E153" s="186" t="s">
        <v>163</v>
      </c>
      <c r="F153" s="186"/>
      <c r="G153" s="186"/>
      <c r="H153" s="12"/>
      <c r="I153" s="40">
        <v>4894.69</v>
      </c>
      <c r="J153" s="40">
        <v>9000</v>
      </c>
      <c r="K153" s="40">
        <v>3881.07</v>
      </c>
      <c r="L153" s="11">
        <f t="shared" si="9"/>
        <v>0.43123</v>
      </c>
      <c r="M153" s="17">
        <f>K153/K421</f>
        <v>0.0005174205918434489</v>
      </c>
    </row>
    <row r="154" spans="2:13" ht="12.75">
      <c r="B154" s="187" t="s">
        <v>164</v>
      </c>
      <c r="C154" s="187"/>
      <c r="D154" s="187"/>
      <c r="E154" s="208" t="s">
        <v>270</v>
      </c>
      <c r="F154" s="186"/>
      <c r="G154" s="186"/>
      <c r="H154" s="12"/>
      <c r="I154" s="40">
        <v>16953.59</v>
      </c>
      <c r="J154" s="40">
        <v>30000</v>
      </c>
      <c r="K154" s="40">
        <v>17823.28</v>
      </c>
      <c r="L154" s="11">
        <f t="shared" si="9"/>
        <v>0.5941093333333333</v>
      </c>
      <c r="M154" s="17">
        <f>K154/K421</f>
        <v>0.0023761828789976747</v>
      </c>
    </row>
    <row r="155" spans="2:13" ht="12.75">
      <c r="B155" s="187" t="s">
        <v>165</v>
      </c>
      <c r="C155" s="187"/>
      <c r="D155" s="187"/>
      <c r="E155" s="186" t="s">
        <v>166</v>
      </c>
      <c r="F155" s="186"/>
      <c r="G155" s="186"/>
      <c r="H155" s="12"/>
      <c r="I155" s="40">
        <v>0</v>
      </c>
      <c r="J155" s="40">
        <v>1000</v>
      </c>
      <c r="K155" s="40">
        <v>103.62</v>
      </c>
      <c r="L155" s="11">
        <f t="shared" si="9"/>
        <v>0.10362</v>
      </c>
      <c r="M155" s="17">
        <f>K155/K421</f>
        <v>1.3814520667449485E-05</v>
      </c>
    </row>
    <row r="156" spans="2:13" ht="12.75">
      <c r="B156" s="187" t="s">
        <v>167</v>
      </c>
      <c r="C156" s="187"/>
      <c r="D156" s="187"/>
      <c r="E156" s="186" t="s">
        <v>168</v>
      </c>
      <c r="F156" s="186"/>
      <c r="G156" s="186"/>
      <c r="H156" s="12"/>
      <c r="I156" s="40">
        <v>0</v>
      </c>
      <c r="J156" s="40">
        <v>5000</v>
      </c>
      <c r="K156" s="40">
        <v>3256</v>
      </c>
      <c r="L156" s="11">
        <f t="shared" si="9"/>
        <v>0.6512</v>
      </c>
      <c r="M156" s="17">
        <f>K156/K421</f>
        <v>0.0004340868489984127</v>
      </c>
    </row>
    <row r="157" spans="2:13" ht="12.75">
      <c r="B157" s="187" t="s">
        <v>169</v>
      </c>
      <c r="C157" s="187"/>
      <c r="D157" s="187"/>
      <c r="E157" s="186" t="s">
        <v>170</v>
      </c>
      <c r="F157" s="186"/>
      <c r="G157" s="186"/>
      <c r="H157" s="12"/>
      <c r="I157" s="40">
        <v>30000</v>
      </c>
      <c r="J157" s="40">
        <v>46000</v>
      </c>
      <c r="K157" s="40">
        <v>34500</v>
      </c>
      <c r="L157" s="11">
        <f t="shared" si="9"/>
        <v>0.75</v>
      </c>
      <c r="M157" s="17">
        <f>K157/K421</f>
        <v>0.004599507460210454</v>
      </c>
    </row>
    <row r="158" spans="2:13" ht="12.75">
      <c r="B158" s="185" t="s">
        <v>173</v>
      </c>
      <c r="C158" s="185"/>
      <c r="D158" s="185"/>
      <c r="E158" s="186" t="s">
        <v>174</v>
      </c>
      <c r="F158" s="186"/>
      <c r="G158" s="186"/>
      <c r="H158" s="12"/>
      <c r="I158" s="40">
        <v>1317.64</v>
      </c>
      <c r="J158" s="40">
        <v>5000</v>
      </c>
      <c r="K158" s="40">
        <v>2459.5</v>
      </c>
      <c r="L158" s="17">
        <f>K158/J158</f>
        <v>0.4919</v>
      </c>
      <c r="M158" s="17">
        <f>K158/K421</f>
        <v>0.0003278982202431192</v>
      </c>
    </row>
    <row r="159" spans="2:13" ht="12.75">
      <c r="B159" s="185" t="s">
        <v>175</v>
      </c>
      <c r="C159" s="185"/>
      <c r="D159" s="185"/>
      <c r="E159" s="186" t="s">
        <v>176</v>
      </c>
      <c r="F159" s="186"/>
      <c r="G159" s="186"/>
      <c r="H159" s="12"/>
      <c r="I159" s="40">
        <v>9407.8</v>
      </c>
      <c r="J159" s="40">
        <v>15000</v>
      </c>
      <c r="K159" s="40">
        <v>4534.01</v>
      </c>
      <c r="L159" s="17">
        <f>K159/J159</f>
        <v>0.30226733333333333</v>
      </c>
      <c r="M159" s="17">
        <f>K159/K421</f>
        <v>0.0006044699368019942</v>
      </c>
    </row>
    <row r="160" spans="2:13" ht="27" customHeight="1">
      <c r="B160" s="187" t="s">
        <v>177</v>
      </c>
      <c r="C160" s="187"/>
      <c r="D160" s="187"/>
      <c r="E160" s="232" t="s">
        <v>512</v>
      </c>
      <c r="F160" s="205"/>
      <c r="G160" s="205"/>
      <c r="H160" s="12"/>
      <c r="I160" s="40">
        <v>3102.98</v>
      </c>
      <c r="J160" s="40">
        <v>0</v>
      </c>
      <c r="K160" s="40">
        <v>0</v>
      </c>
      <c r="L160" s="11" t="s">
        <v>13</v>
      </c>
      <c r="M160" s="17" t="s">
        <v>13</v>
      </c>
    </row>
    <row r="161" spans="2:13" ht="12.75">
      <c r="B161" s="187" t="s">
        <v>178</v>
      </c>
      <c r="C161" s="187"/>
      <c r="D161" s="187"/>
      <c r="E161" s="186" t="s">
        <v>179</v>
      </c>
      <c r="F161" s="186"/>
      <c r="G161" s="186"/>
      <c r="H161" s="12"/>
      <c r="I161" s="40">
        <v>11708.54</v>
      </c>
      <c r="J161" s="40">
        <v>0</v>
      </c>
      <c r="K161" s="40">
        <v>0</v>
      </c>
      <c r="L161" s="11" t="s">
        <v>13</v>
      </c>
      <c r="M161" s="17" t="s">
        <v>13</v>
      </c>
    </row>
    <row r="162" spans="2:13" ht="12.75">
      <c r="B162" s="184" t="s">
        <v>569</v>
      </c>
      <c r="C162" s="174"/>
      <c r="D162" s="174"/>
      <c r="E162" s="207" t="s">
        <v>570</v>
      </c>
      <c r="F162" s="207"/>
      <c r="G162" s="207"/>
      <c r="H162" s="12"/>
      <c r="I162" s="39">
        <f>SUM(I163:I167)</f>
        <v>0</v>
      </c>
      <c r="J162" s="39">
        <f>SUM(J163:J167)</f>
        <v>10172</v>
      </c>
      <c r="K162" s="39">
        <f>SUM(K163:K167)</f>
        <v>6384.96</v>
      </c>
      <c r="L162" s="32">
        <f aca="true" t="shared" si="10" ref="L162:L170">K162/J162</f>
        <v>0.6276995674400314</v>
      </c>
      <c r="M162" s="29">
        <f>K162/K421</f>
        <v>0.0008512368450187055</v>
      </c>
    </row>
    <row r="163" spans="2:13" ht="12.75">
      <c r="B163" s="187" t="s">
        <v>34</v>
      </c>
      <c r="C163" s="187"/>
      <c r="D163" s="187"/>
      <c r="E163" s="186" t="s">
        <v>35</v>
      </c>
      <c r="F163" s="186"/>
      <c r="G163" s="186"/>
      <c r="H163" s="12"/>
      <c r="I163" s="40">
        <v>0</v>
      </c>
      <c r="J163" s="40">
        <v>6040</v>
      </c>
      <c r="K163" s="40">
        <v>4542.96</v>
      </c>
      <c r="L163" s="15">
        <f t="shared" si="10"/>
        <v>0.7521456953642384</v>
      </c>
      <c r="M163" s="16">
        <f>K163/K421</f>
        <v>0.0006056631423605126</v>
      </c>
    </row>
    <row r="164" spans="2:13" ht="12.75">
      <c r="B164" s="185" t="s">
        <v>185</v>
      </c>
      <c r="C164" s="185"/>
      <c r="D164" s="185"/>
      <c r="E164" s="208" t="s">
        <v>513</v>
      </c>
      <c r="F164" s="208"/>
      <c r="G164" s="208"/>
      <c r="H164" s="12"/>
      <c r="I164" s="40">
        <v>0</v>
      </c>
      <c r="J164" s="40">
        <v>1850</v>
      </c>
      <c r="K164" s="40">
        <v>1842</v>
      </c>
      <c r="L164" s="15">
        <f t="shared" si="10"/>
        <v>0.9956756756756757</v>
      </c>
      <c r="M164" s="16">
        <f>K164/K421</f>
        <v>0.00024557370265819293</v>
      </c>
    </row>
    <row r="165" spans="2:13" ht="12.75">
      <c r="B165" s="187" t="s">
        <v>36</v>
      </c>
      <c r="C165" s="187"/>
      <c r="D165" s="187"/>
      <c r="E165" s="186" t="s">
        <v>37</v>
      </c>
      <c r="F165" s="186"/>
      <c r="G165" s="186"/>
      <c r="H165" s="12"/>
      <c r="I165" s="40">
        <v>0</v>
      </c>
      <c r="J165" s="40">
        <v>1482</v>
      </c>
      <c r="K165" s="40">
        <v>0</v>
      </c>
      <c r="L165" s="15">
        <f t="shared" si="10"/>
        <v>0</v>
      </c>
      <c r="M165" s="16">
        <f>K165/K421</f>
        <v>0</v>
      </c>
    </row>
    <row r="166" spans="2:13" ht="12.75">
      <c r="B166" s="187" t="s">
        <v>18</v>
      </c>
      <c r="C166" s="187"/>
      <c r="D166" s="187"/>
      <c r="E166" s="186" t="s">
        <v>19</v>
      </c>
      <c r="F166" s="186"/>
      <c r="G166" s="186"/>
      <c r="H166" s="12"/>
      <c r="I166" s="40">
        <v>0</v>
      </c>
      <c r="J166" s="40">
        <v>628</v>
      </c>
      <c r="K166" s="40">
        <v>0</v>
      </c>
      <c r="L166" s="15">
        <f t="shared" si="10"/>
        <v>0</v>
      </c>
      <c r="M166" s="16">
        <f>K166/K421</f>
        <v>0</v>
      </c>
    </row>
    <row r="167" spans="2:13" ht="12.75">
      <c r="B167" s="187" t="s">
        <v>127</v>
      </c>
      <c r="C167" s="187"/>
      <c r="D167" s="187"/>
      <c r="E167" s="208" t="s">
        <v>270</v>
      </c>
      <c r="F167" s="186"/>
      <c r="G167" s="186"/>
      <c r="H167" s="12"/>
      <c r="I167" s="40">
        <v>0</v>
      </c>
      <c r="J167" s="40">
        <v>172</v>
      </c>
      <c r="K167" s="40">
        <v>0</v>
      </c>
      <c r="L167" s="15">
        <f t="shared" si="10"/>
        <v>0</v>
      </c>
      <c r="M167" s="16">
        <f>K167/K421</f>
        <v>0</v>
      </c>
    </row>
    <row r="168" spans="2:13" ht="12.75">
      <c r="B168" s="174" t="s">
        <v>183</v>
      </c>
      <c r="C168" s="174"/>
      <c r="D168" s="174"/>
      <c r="E168" s="175" t="s">
        <v>184</v>
      </c>
      <c r="F168" s="175"/>
      <c r="G168" s="175"/>
      <c r="H168" s="28"/>
      <c r="I168" s="39">
        <f>SUM(I169:I174)</f>
        <v>34952.409999999996</v>
      </c>
      <c r="J168" s="39">
        <f>SUM(J169:J174)</f>
        <v>232070</v>
      </c>
      <c r="K168" s="39">
        <f>SUM(K169:K174)</f>
        <v>216461.08</v>
      </c>
      <c r="L168" s="29">
        <f t="shared" si="10"/>
        <v>0.9327404662386348</v>
      </c>
      <c r="M168" s="29">
        <f>K168/K421</f>
        <v>0.028858387023339472</v>
      </c>
    </row>
    <row r="169" spans="2:13" ht="12.75">
      <c r="B169" s="185" t="s">
        <v>185</v>
      </c>
      <c r="C169" s="185"/>
      <c r="D169" s="185"/>
      <c r="E169" s="208" t="s">
        <v>513</v>
      </c>
      <c r="F169" s="208"/>
      <c r="G169" s="208"/>
      <c r="H169" s="7"/>
      <c r="I169" s="40">
        <v>0</v>
      </c>
      <c r="J169" s="40">
        <v>6000</v>
      </c>
      <c r="K169" s="40">
        <v>6000</v>
      </c>
      <c r="L169" s="16">
        <f t="shared" si="10"/>
        <v>1</v>
      </c>
      <c r="M169" s="16">
        <f>K169/K421</f>
        <v>0.0007999143409061659</v>
      </c>
    </row>
    <row r="170" spans="2:13" ht="12.75">
      <c r="B170" s="187" t="s">
        <v>186</v>
      </c>
      <c r="C170" s="187"/>
      <c r="D170" s="187"/>
      <c r="E170" s="186" t="s">
        <v>187</v>
      </c>
      <c r="F170" s="186"/>
      <c r="G170" s="186"/>
      <c r="H170" s="12"/>
      <c r="I170" s="40">
        <v>0</v>
      </c>
      <c r="J170" s="40">
        <v>1500</v>
      </c>
      <c r="K170" s="40">
        <v>1500</v>
      </c>
      <c r="L170" s="81">
        <f t="shared" si="10"/>
        <v>1</v>
      </c>
      <c r="M170" s="16">
        <f>K170/K421</f>
        <v>0.00019997858522654148</v>
      </c>
    </row>
    <row r="171" spans="2:13" ht="12.75">
      <c r="B171" s="187" t="s">
        <v>188</v>
      </c>
      <c r="C171" s="187"/>
      <c r="D171" s="187"/>
      <c r="E171" s="186" t="s">
        <v>189</v>
      </c>
      <c r="F171" s="186"/>
      <c r="G171" s="186"/>
      <c r="H171" s="12"/>
      <c r="I171" s="40">
        <v>1871.7</v>
      </c>
      <c r="J171" s="40">
        <v>655</v>
      </c>
      <c r="K171" s="40">
        <v>642.1</v>
      </c>
      <c r="L171" s="11">
        <f aca="true" t="shared" si="11" ref="L171:L180">K171/J171</f>
        <v>0.9803053435114504</v>
      </c>
      <c r="M171" s="16">
        <f>K171/K421</f>
        <v>8.560416638264153E-05</v>
      </c>
    </row>
    <row r="172" spans="2:13" ht="12.75">
      <c r="B172" s="185" t="s">
        <v>20</v>
      </c>
      <c r="C172" s="185"/>
      <c r="D172" s="185"/>
      <c r="E172" s="186" t="s">
        <v>21</v>
      </c>
      <c r="F172" s="186"/>
      <c r="G172" s="186"/>
      <c r="H172" s="12"/>
      <c r="I172" s="40">
        <v>33080.71</v>
      </c>
      <c r="J172" s="40">
        <v>42115</v>
      </c>
      <c r="K172" s="40">
        <v>28717.1</v>
      </c>
      <c r="L172" s="11">
        <f t="shared" si="11"/>
        <v>0.6818734417665915</v>
      </c>
      <c r="M172" s="16">
        <f>K172/K421</f>
        <v>0.003828536686539409</v>
      </c>
    </row>
    <row r="173" spans="2:13" ht="12.75">
      <c r="B173" s="231" t="s">
        <v>553</v>
      </c>
      <c r="C173" s="185"/>
      <c r="D173" s="185"/>
      <c r="E173" s="186" t="s">
        <v>21</v>
      </c>
      <c r="F173" s="186"/>
      <c r="G173" s="186"/>
      <c r="H173" s="12"/>
      <c r="I173" s="40">
        <v>0</v>
      </c>
      <c r="J173" s="40">
        <v>116500</v>
      </c>
      <c r="K173" s="40">
        <v>115752.4</v>
      </c>
      <c r="L173" s="11">
        <f t="shared" si="11"/>
        <v>0.9935828326180257</v>
      </c>
      <c r="M173" s="16">
        <f>K173/K421</f>
        <v>0.015432000792384479</v>
      </c>
    </row>
    <row r="174" spans="2:13" ht="12.75">
      <c r="B174" s="185" t="s">
        <v>530</v>
      </c>
      <c r="C174" s="185"/>
      <c r="D174" s="185"/>
      <c r="E174" s="186" t="s">
        <v>190</v>
      </c>
      <c r="F174" s="186"/>
      <c r="G174" s="186"/>
      <c r="H174" s="12"/>
      <c r="I174" s="40">
        <v>0</v>
      </c>
      <c r="J174" s="40">
        <v>65300</v>
      </c>
      <c r="K174" s="40">
        <v>63849.48</v>
      </c>
      <c r="L174" s="17">
        <f t="shared" si="11"/>
        <v>0.977786830015314</v>
      </c>
      <c r="M174" s="16">
        <f>K174/K421</f>
        <v>0.008512352451900237</v>
      </c>
    </row>
    <row r="175" spans="2:13" ht="12.75">
      <c r="B175" s="174" t="s">
        <v>191</v>
      </c>
      <c r="C175" s="174"/>
      <c r="D175" s="174"/>
      <c r="E175" s="175" t="s">
        <v>192</v>
      </c>
      <c r="F175" s="175"/>
      <c r="G175" s="175"/>
      <c r="H175" s="28"/>
      <c r="I175" s="39">
        <f>SUM(I176:I176)</f>
        <v>6419.11</v>
      </c>
      <c r="J175" s="39">
        <f>SUM(J176:J176)</f>
        <v>17000</v>
      </c>
      <c r="K175" s="39">
        <f>SUM(K176:K176)</f>
        <v>6600.75</v>
      </c>
      <c r="L175" s="29">
        <f t="shared" si="11"/>
        <v>0.3882794117647059</v>
      </c>
      <c r="M175" s="29">
        <f>K175/K421</f>
        <v>0.0008800057642893958</v>
      </c>
    </row>
    <row r="176" spans="2:13" ht="12.75">
      <c r="B176" s="187" t="s">
        <v>193</v>
      </c>
      <c r="C176" s="187"/>
      <c r="D176" s="187"/>
      <c r="E176" s="186" t="s">
        <v>194</v>
      </c>
      <c r="F176" s="186"/>
      <c r="G176" s="186"/>
      <c r="H176" s="12"/>
      <c r="I176" s="40">
        <v>6419.11</v>
      </c>
      <c r="J176" s="40">
        <v>17000</v>
      </c>
      <c r="K176" s="40">
        <v>6600.75</v>
      </c>
      <c r="L176" s="64">
        <f t="shared" si="11"/>
        <v>0.3882794117647059</v>
      </c>
      <c r="M176" s="52">
        <f>K176/K421</f>
        <v>0.0008800057642893958</v>
      </c>
    </row>
    <row r="177" spans="2:13" ht="48.75" customHeight="1">
      <c r="B177" s="176" t="s">
        <v>195</v>
      </c>
      <c r="C177" s="176"/>
      <c r="D177" s="176"/>
      <c r="E177" s="194" t="s">
        <v>196</v>
      </c>
      <c r="F177" s="194"/>
      <c r="G177" s="194"/>
      <c r="H177" s="4"/>
      <c r="I177" s="38">
        <f>SUM(I178,I181)</f>
        <v>6917.610000000001</v>
      </c>
      <c r="J177" s="38">
        <f>SUM(J178,J181)</f>
        <v>861</v>
      </c>
      <c r="K177" s="86">
        <f>SUM(K178,K181)</f>
        <v>0</v>
      </c>
      <c r="L177" s="100">
        <f t="shared" si="11"/>
        <v>0</v>
      </c>
      <c r="M177" s="100">
        <f>K177/K421</f>
        <v>0</v>
      </c>
    </row>
    <row r="178" spans="2:13" ht="30.75" customHeight="1">
      <c r="B178" s="235" t="s">
        <v>197</v>
      </c>
      <c r="C178" s="235"/>
      <c r="D178" s="235"/>
      <c r="E178" s="236" t="s">
        <v>198</v>
      </c>
      <c r="F178" s="236"/>
      <c r="G178" s="236"/>
      <c r="H178" s="82"/>
      <c r="I178" s="83">
        <f>SUM(I179:I180)</f>
        <v>0</v>
      </c>
      <c r="J178" s="83">
        <f>SUM(J179:J180)</f>
        <v>861</v>
      </c>
      <c r="K178" s="83">
        <f>SUM(K179:K180)</f>
        <v>0</v>
      </c>
      <c r="L178" s="84">
        <f t="shared" si="11"/>
        <v>0</v>
      </c>
      <c r="M178" s="85">
        <f>K178/K421</f>
        <v>0</v>
      </c>
    </row>
    <row r="179" spans="2:13" ht="11.25" customHeight="1">
      <c r="B179" s="237" t="s">
        <v>18</v>
      </c>
      <c r="C179" s="237"/>
      <c r="D179" s="237"/>
      <c r="E179" s="238" t="s">
        <v>19</v>
      </c>
      <c r="F179" s="238"/>
      <c r="G179" s="238"/>
      <c r="H179" s="9"/>
      <c r="I179" s="47">
        <v>0</v>
      </c>
      <c r="J179" s="47">
        <v>661</v>
      </c>
      <c r="K179" s="49">
        <v>0</v>
      </c>
      <c r="L179" s="48">
        <f t="shared" si="11"/>
        <v>0</v>
      </c>
      <c r="M179" s="48">
        <f>K179/K421</f>
        <v>0</v>
      </c>
    </row>
    <row r="180" spans="2:13" ht="14.25" customHeight="1">
      <c r="B180" s="185" t="s">
        <v>20</v>
      </c>
      <c r="C180" s="185"/>
      <c r="D180" s="185"/>
      <c r="E180" s="186" t="s">
        <v>21</v>
      </c>
      <c r="F180" s="186"/>
      <c r="G180" s="186"/>
      <c r="H180" s="9"/>
      <c r="I180" s="47">
        <v>0</v>
      </c>
      <c r="J180" s="47">
        <v>200</v>
      </c>
      <c r="K180" s="49">
        <v>0</v>
      </c>
      <c r="L180" s="27">
        <f t="shared" si="11"/>
        <v>0</v>
      </c>
      <c r="M180" s="27">
        <f>K180/K421</f>
        <v>0</v>
      </c>
    </row>
    <row r="181" spans="2:13" ht="14.25" customHeight="1">
      <c r="B181" s="210" t="s">
        <v>531</v>
      </c>
      <c r="C181" s="174"/>
      <c r="D181" s="174"/>
      <c r="E181" s="211" t="s">
        <v>532</v>
      </c>
      <c r="F181" s="206"/>
      <c r="G181" s="206"/>
      <c r="H181" s="28"/>
      <c r="I181" s="39">
        <f>SUM(I182:I186)</f>
        <v>6917.610000000001</v>
      </c>
      <c r="J181" s="39">
        <f>SUM(J182:J186)</f>
        <v>0</v>
      </c>
      <c r="K181" s="41">
        <f>SUM(K182:K186)</f>
        <v>0</v>
      </c>
      <c r="L181" s="50" t="s">
        <v>13</v>
      </c>
      <c r="M181" s="50" t="s">
        <v>13</v>
      </c>
    </row>
    <row r="182" spans="2:13" ht="14.25" customHeight="1">
      <c r="B182" s="204" t="s">
        <v>121</v>
      </c>
      <c r="C182" s="187"/>
      <c r="D182" s="187"/>
      <c r="E182" s="208" t="s">
        <v>122</v>
      </c>
      <c r="F182" s="186"/>
      <c r="G182" s="186"/>
      <c r="H182" s="7"/>
      <c r="I182" s="42">
        <v>4275</v>
      </c>
      <c r="J182" s="40">
        <v>0</v>
      </c>
      <c r="K182" s="42">
        <v>0</v>
      </c>
      <c r="L182" s="27" t="s">
        <v>13</v>
      </c>
      <c r="M182" s="27" t="s">
        <v>13</v>
      </c>
    </row>
    <row r="183" spans="2:13" ht="14.25" customHeight="1">
      <c r="B183" s="187" t="s">
        <v>44</v>
      </c>
      <c r="C183" s="187"/>
      <c r="D183" s="187"/>
      <c r="E183" s="186" t="s">
        <v>45</v>
      </c>
      <c r="F183" s="186"/>
      <c r="G183" s="186"/>
      <c r="H183" s="7"/>
      <c r="I183" s="42">
        <v>1513.05</v>
      </c>
      <c r="J183" s="40">
        <v>0</v>
      </c>
      <c r="K183" s="42">
        <v>0</v>
      </c>
      <c r="L183" s="27" t="s">
        <v>13</v>
      </c>
      <c r="M183" s="27" t="s">
        <v>13</v>
      </c>
    </row>
    <row r="184" spans="2:13" ht="14.25" customHeight="1">
      <c r="B184" s="187" t="s">
        <v>18</v>
      </c>
      <c r="C184" s="187"/>
      <c r="D184" s="187"/>
      <c r="E184" s="186" t="s">
        <v>19</v>
      </c>
      <c r="F184" s="186"/>
      <c r="G184" s="186"/>
      <c r="H184" s="7"/>
      <c r="I184" s="42">
        <v>486.1</v>
      </c>
      <c r="J184" s="40">
        <v>0</v>
      </c>
      <c r="K184" s="42">
        <v>0</v>
      </c>
      <c r="L184" s="27" t="s">
        <v>13</v>
      </c>
      <c r="M184" s="27" t="s">
        <v>13</v>
      </c>
    </row>
    <row r="185" spans="2:13" ht="14.25" customHeight="1">
      <c r="B185" s="185" t="s">
        <v>20</v>
      </c>
      <c r="C185" s="185"/>
      <c r="D185" s="185"/>
      <c r="E185" s="186" t="s">
        <v>21</v>
      </c>
      <c r="F185" s="186"/>
      <c r="G185" s="186"/>
      <c r="H185" s="7"/>
      <c r="I185" s="42">
        <v>600</v>
      </c>
      <c r="J185" s="40">
        <v>0</v>
      </c>
      <c r="K185" s="42">
        <v>0</v>
      </c>
      <c r="L185" s="27" t="s">
        <v>13</v>
      </c>
      <c r="M185" s="27" t="s">
        <v>13</v>
      </c>
    </row>
    <row r="186" spans="2:13" ht="14.25" customHeight="1">
      <c r="B186" s="187" t="s">
        <v>127</v>
      </c>
      <c r="C186" s="187"/>
      <c r="D186" s="187"/>
      <c r="E186" s="208" t="s">
        <v>270</v>
      </c>
      <c r="F186" s="186"/>
      <c r="G186" s="186"/>
      <c r="H186" s="12"/>
      <c r="I186" s="42">
        <v>43.46</v>
      </c>
      <c r="J186" s="40">
        <v>0</v>
      </c>
      <c r="K186" s="42">
        <v>0</v>
      </c>
      <c r="L186" s="27" t="s">
        <v>13</v>
      </c>
      <c r="M186" s="27" t="s">
        <v>13</v>
      </c>
    </row>
    <row r="187" spans="2:13" ht="14.25" customHeight="1">
      <c r="B187" s="212" t="s">
        <v>572</v>
      </c>
      <c r="C187" s="176"/>
      <c r="D187" s="176"/>
      <c r="E187" s="213" t="s">
        <v>574</v>
      </c>
      <c r="F187" s="194"/>
      <c r="G187" s="194"/>
      <c r="H187" s="4"/>
      <c r="I187" s="38">
        <f aca="true" t="shared" si="12" ref="I187:K188">SUM(I188)</f>
        <v>0</v>
      </c>
      <c r="J187" s="38">
        <f t="shared" si="12"/>
        <v>200</v>
      </c>
      <c r="K187" s="86">
        <f t="shared" si="12"/>
        <v>0</v>
      </c>
      <c r="L187" s="87" t="s">
        <v>13</v>
      </c>
      <c r="M187" s="87" t="s">
        <v>13</v>
      </c>
    </row>
    <row r="188" spans="2:13" ht="14.25" customHeight="1">
      <c r="B188" s="210" t="s">
        <v>573</v>
      </c>
      <c r="C188" s="184"/>
      <c r="D188" s="184"/>
      <c r="E188" s="211" t="s">
        <v>575</v>
      </c>
      <c r="F188" s="206"/>
      <c r="G188" s="206"/>
      <c r="H188" s="28"/>
      <c r="I188" s="39">
        <f t="shared" si="12"/>
        <v>0</v>
      </c>
      <c r="J188" s="39">
        <f t="shared" si="12"/>
        <v>200</v>
      </c>
      <c r="K188" s="41">
        <f t="shared" si="12"/>
        <v>0</v>
      </c>
      <c r="L188" s="88" t="s">
        <v>13</v>
      </c>
      <c r="M188" s="88" t="s">
        <v>13</v>
      </c>
    </row>
    <row r="189" spans="2:13" ht="14.25" customHeight="1">
      <c r="B189" s="187" t="s">
        <v>18</v>
      </c>
      <c r="C189" s="187"/>
      <c r="D189" s="187"/>
      <c r="E189" s="186" t="s">
        <v>19</v>
      </c>
      <c r="F189" s="186"/>
      <c r="G189" s="186"/>
      <c r="H189" s="12"/>
      <c r="I189" s="42">
        <v>0</v>
      </c>
      <c r="J189" s="40">
        <v>200</v>
      </c>
      <c r="K189" s="42">
        <v>0</v>
      </c>
      <c r="L189" s="89" t="s">
        <v>13</v>
      </c>
      <c r="M189" s="89" t="s">
        <v>13</v>
      </c>
    </row>
    <row r="190" spans="2:13" ht="27.75" customHeight="1">
      <c r="B190" s="176" t="s">
        <v>199</v>
      </c>
      <c r="C190" s="176"/>
      <c r="D190" s="176"/>
      <c r="E190" s="194" t="s">
        <v>200</v>
      </c>
      <c r="F190" s="194"/>
      <c r="G190" s="194"/>
      <c r="H190" s="4"/>
      <c r="I190" s="38">
        <f>SUM(I195,I193,I191)</f>
        <v>13453.56</v>
      </c>
      <c r="J190" s="38">
        <f>SUM(J195,J193,J191)</f>
        <v>13000</v>
      </c>
      <c r="K190" s="38">
        <f>SUM(K195,K193,K191)</f>
        <v>3731.59</v>
      </c>
      <c r="L190" s="18">
        <f aca="true" t="shared" si="13" ref="L190:L214">K190/J190</f>
        <v>0.28704538461538465</v>
      </c>
      <c r="M190" s="18">
        <f>K190/K421</f>
        <v>0.0004974920592303399</v>
      </c>
    </row>
    <row r="191" spans="2:13" ht="13.5" customHeight="1">
      <c r="B191" s="184" t="s">
        <v>201</v>
      </c>
      <c r="C191" s="184"/>
      <c r="D191" s="184"/>
      <c r="E191" s="211" t="s">
        <v>514</v>
      </c>
      <c r="F191" s="206"/>
      <c r="G191" s="206"/>
      <c r="H191" s="28"/>
      <c r="I191" s="39">
        <f>SUM(I192)</f>
        <v>5808</v>
      </c>
      <c r="J191" s="39">
        <f>SUM(J192)</f>
        <v>8000</v>
      </c>
      <c r="K191" s="39">
        <f>SUM(K192)</f>
        <v>0</v>
      </c>
      <c r="L191" s="33">
        <f t="shared" si="13"/>
        <v>0</v>
      </c>
      <c r="M191" s="29">
        <f>K191/K421</f>
        <v>0</v>
      </c>
    </row>
    <row r="192" spans="2:13" ht="12" customHeight="1">
      <c r="B192" s="226" t="s">
        <v>202</v>
      </c>
      <c r="C192" s="226"/>
      <c r="D192" s="226"/>
      <c r="E192" s="209" t="s">
        <v>203</v>
      </c>
      <c r="F192" s="209"/>
      <c r="G192" s="209"/>
      <c r="H192" s="19"/>
      <c r="I192" s="43">
        <v>5808</v>
      </c>
      <c r="J192" s="43">
        <v>8000</v>
      </c>
      <c r="K192" s="43">
        <v>0</v>
      </c>
      <c r="L192" s="17">
        <f t="shared" si="13"/>
        <v>0</v>
      </c>
      <c r="M192" s="16">
        <f>K192/K421</f>
        <v>0</v>
      </c>
    </row>
    <row r="193" spans="2:13" ht="12.75">
      <c r="B193" s="174" t="s">
        <v>204</v>
      </c>
      <c r="C193" s="174"/>
      <c r="D193" s="174"/>
      <c r="E193" s="175" t="s">
        <v>205</v>
      </c>
      <c r="F193" s="175"/>
      <c r="G193" s="175"/>
      <c r="H193" s="28"/>
      <c r="I193" s="39">
        <f>SUM(I194:I194)</f>
        <v>0</v>
      </c>
      <c r="J193" s="39">
        <f>SUM(J194:J194)</f>
        <v>1000</v>
      </c>
      <c r="K193" s="39">
        <f>SUM(K194:K194)</f>
        <v>0</v>
      </c>
      <c r="L193" s="29">
        <f t="shared" si="13"/>
        <v>0</v>
      </c>
      <c r="M193" s="29">
        <f>K193/K421</f>
        <v>0</v>
      </c>
    </row>
    <row r="194" spans="2:13" ht="12.75">
      <c r="B194" s="187" t="s">
        <v>18</v>
      </c>
      <c r="C194" s="187"/>
      <c r="D194" s="187"/>
      <c r="E194" s="186" t="s">
        <v>19</v>
      </c>
      <c r="F194" s="186"/>
      <c r="G194" s="186"/>
      <c r="H194" s="7"/>
      <c r="I194" s="40">
        <v>0</v>
      </c>
      <c r="J194" s="40">
        <v>1000</v>
      </c>
      <c r="K194" s="40">
        <v>0</v>
      </c>
      <c r="L194" s="16">
        <f t="shared" si="13"/>
        <v>0</v>
      </c>
      <c r="M194" s="16">
        <f>K194/K421</f>
        <v>0</v>
      </c>
    </row>
    <row r="195" spans="2:13" ht="12.75" customHeight="1">
      <c r="B195" s="174" t="s">
        <v>206</v>
      </c>
      <c r="C195" s="174"/>
      <c r="D195" s="174"/>
      <c r="E195" s="175" t="s">
        <v>207</v>
      </c>
      <c r="F195" s="175"/>
      <c r="G195" s="175"/>
      <c r="H195" s="28"/>
      <c r="I195" s="39">
        <f>SUM(I196:I197)</f>
        <v>7645.5599999999995</v>
      </c>
      <c r="J195" s="39">
        <f>SUM(J196:J197)</f>
        <v>4000</v>
      </c>
      <c r="K195" s="39">
        <f>SUM(K196:K197)</f>
        <v>3731.59</v>
      </c>
      <c r="L195" s="29">
        <f t="shared" si="13"/>
        <v>0.9328975</v>
      </c>
      <c r="M195" s="29">
        <f>K195/K421</f>
        <v>0.0004974920592303399</v>
      </c>
    </row>
    <row r="196" spans="2:13" ht="12.75" customHeight="1">
      <c r="B196" s="187" t="s">
        <v>208</v>
      </c>
      <c r="C196" s="187"/>
      <c r="D196" s="187"/>
      <c r="E196" s="186" t="s">
        <v>209</v>
      </c>
      <c r="F196" s="186"/>
      <c r="G196" s="186"/>
      <c r="H196" s="12"/>
      <c r="I196" s="40">
        <v>3802.56</v>
      </c>
      <c r="J196" s="40">
        <v>3000</v>
      </c>
      <c r="K196" s="40">
        <v>2894.67</v>
      </c>
      <c r="L196" s="11">
        <f t="shared" si="13"/>
        <v>0.96489</v>
      </c>
      <c r="M196" s="16">
        <f>K196/K421</f>
        <v>0.0003859146741984752</v>
      </c>
    </row>
    <row r="197" spans="2:13" ht="12.75" customHeight="1">
      <c r="B197" s="185" t="s">
        <v>210</v>
      </c>
      <c r="C197" s="185"/>
      <c r="D197" s="185"/>
      <c r="E197" s="186" t="s">
        <v>211</v>
      </c>
      <c r="F197" s="186"/>
      <c r="G197" s="186"/>
      <c r="H197" s="12"/>
      <c r="I197" s="40">
        <v>3843</v>
      </c>
      <c r="J197" s="40">
        <v>1000</v>
      </c>
      <c r="K197" s="40">
        <v>836.92</v>
      </c>
      <c r="L197" s="17">
        <f t="shared" si="13"/>
        <v>0.83692</v>
      </c>
      <c r="M197" s="16">
        <f>K197/K421</f>
        <v>0.00011157738503186471</v>
      </c>
    </row>
    <row r="198" spans="2:13" ht="55.5" customHeight="1">
      <c r="B198" s="176" t="s">
        <v>212</v>
      </c>
      <c r="C198" s="176"/>
      <c r="D198" s="176"/>
      <c r="E198" s="194" t="s">
        <v>213</v>
      </c>
      <c r="F198" s="194"/>
      <c r="G198" s="194"/>
      <c r="H198" s="4"/>
      <c r="I198" s="38">
        <f>SUM(I199)</f>
        <v>25020.920000000002</v>
      </c>
      <c r="J198" s="38">
        <f>SUM(J199)</f>
        <v>40000</v>
      </c>
      <c r="K198" s="38">
        <f>SUM(K199)</f>
        <v>18657.899999999998</v>
      </c>
      <c r="L198" s="18">
        <f t="shared" si="13"/>
        <v>0.46644749999999996</v>
      </c>
      <c r="M198" s="18">
        <f>K198/K421</f>
        <v>0.0024874536301988585</v>
      </c>
    </row>
    <row r="199" spans="2:13" ht="27.75" customHeight="1">
      <c r="B199" s="174" t="s">
        <v>214</v>
      </c>
      <c r="C199" s="174"/>
      <c r="D199" s="174"/>
      <c r="E199" s="206" t="s">
        <v>215</v>
      </c>
      <c r="F199" s="206"/>
      <c r="G199" s="206"/>
      <c r="H199" s="28"/>
      <c r="I199" s="39">
        <f>SUM(I200:I203)</f>
        <v>25020.920000000002</v>
      </c>
      <c r="J199" s="39">
        <f>SUM(J200:J203)</f>
        <v>40000</v>
      </c>
      <c r="K199" s="39">
        <f>SUM(K200:K203)</f>
        <v>18657.899999999998</v>
      </c>
      <c r="L199" s="29">
        <f t="shared" si="13"/>
        <v>0.46644749999999996</v>
      </c>
      <c r="M199" s="29">
        <f>K199/K421</f>
        <v>0.0024874536301988585</v>
      </c>
    </row>
    <row r="200" spans="2:13" ht="12.75">
      <c r="B200" s="185" t="s">
        <v>216</v>
      </c>
      <c r="C200" s="185"/>
      <c r="D200" s="185"/>
      <c r="E200" s="186" t="s">
        <v>217</v>
      </c>
      <c r="F200" s="186"/>
      <c r="G200" s="186"/>
      <c r="H200" s="12"/>
      <c r="I200" s="40">
        <v>5756.72</v>
      </c>
      <c r="J200" s="40">
        <v>14000</v>
      </c>
      <c r="K200" s="40">
        <v>5881.23</v>
      </c>
      <c r="L200" s="17">
        <f t="shared" si="13"/>
        <v>0.4200878571428571</v>
      </c>
      <c r="M200" s="17">
        <f>K200/K421</f>
        <v>0.0007840800365279283</v>
      </c>
    </row>
    <row r="201" spans="2:13" ht="12.75">
      <c r="B201" s="187" t="s">
        <v>40</v>
      </c>
      <c r="C201" s="187"/>
      <c r="D201" s="187"/>
      <c r="E201" s="186" t="s">
        <v>41</v>
      </c>
      <c r="F201" s="186"/>
      <c r="G201" s="186"/>
      <c r="H201" s="12"/>
      <c r="I201" s="40">
        <v>314.72</v>
      </c>
      <c r="J201" s="40">
        <v>1000</v>
      </c>
      <c r="K201" s="40">
        <v>253.62</v>
      </c>
      <c r="L201" s="17">
        <f t="shared" si="13"/>
        <v>0.25362</v>
      </c>
      <c r="M201" s="17">
        <f>K201/K421</f>
        <v>3.3812379190103634E-05</v>
      </c>
    </row>
    <row r="202" spans="2:13" ht="12.75">
      <c r="B202" s="187" t="s">
        <v>42</v>
      </c>
      <c r="C202" s="187"/>
      <c r="D202" s="187"/>
      <c r="E202" s="186" t="s">
        <v>43</v>
      </c>
      <c r="F202" s="186"/>
      <c r="G202" s="186"/>
      <c r="H202" s="12"/>
      <c r="I202" s="40">
        <v>37.9</v>
      </c>
      <c r="J202" s="40">
        <v>500</v>
      </c>
      <c r="K202" s="40">
        <v>47.5</v>
      </c>
      <c r="L202" s="17">
        <f t="shared" si="13"/>
        <v>0.095</v>
      </c>
      <c r="M202" s="17">
        <f>K202/K421</f>
        <v>6.33265519884048E-06</v>
      </c>
    </row>
    <row r="203" spans="2:13" ht="12.75">
      <c r="B203" s="185" t="s">
        <v>218</v>
      </c>
      <c r="C203" s="185"/>
      <c r="D203" s="185"/>
      <c r="E203" s="186" t="s">
        <v>219</v>
      </c>
      <c r="F203" s="186"/>
      <c r="G203" s="186"/>
      <c r="H203" s="12"/>
      <c r="I203" s="40">
        <v>18911.58</v>
      </c>
      <c r="J203" s="40">
        <v>24500</v>
      </c>
      <c r="K203" s="40">
        <v>12475.55</v>
      </c>
      <c r="L203" s="17">
        <f t="shared" si="13"/>
        <v>0.5092061224489796</v>
      </c>
      <c r="M203" s="17">
        <f>K203/K421</f>
        <v>0.0016632285592819863</v>
      </c>
    </row>
    <row r="204" spans="2:13" ht="12.75">
      <c r="B204" s="176" t="s">
        <v>220</v>
      </c>
      <c r="C204" s="176"/>
      <c r="D204" s="176"/>
      <c r="E204" s="177" t="s">
        <v>221</v>
      </c>
      <c r="F204" s="177"/>
      <c r="G204" s="177"/>
      <c r="H204" s="4"/>
      <c r="I204" s="38">
        <f>SUM(I205)</f>
        <v>143971.81</v>
      </c>
      <c r="J204" s="38">
        <f>SUM(J205,J210)</f>
        <v>1004514</v>
      </c>
      <c r="K204" s="38">
        <f>SUM(K205,K210)</f>
        <v>198232.31</v>
      </c>
      <c r="L204" s="18">
        <f t="shared" si="13"/>
        <v>0.1973415104219553</v>
      </c>
      <c r="M204" s="18">
        <f>K204/K421</f>
        <v>0.026428144599992792</v>
      </c>
    </row>
    <row r="205" spans="2:13" ht="12.75">
      <c r="B205" s="174" t="s">
        <v>222</v>
      </c>
      <c r="C205" s="174"/>
      <c r="D205" s="174"/>
      <c r="E205" s="206" t="s">
        <v>223</v>
      </c>
      <c r="F205" s="206"/>
      <c r="G205" s="206"/>
      <c r="H205" s="28"/>
      <c r="I205" s="39">
        <f>SUM(I206:I209)</f>
        <v>143971.81</v>
      </c>
      <c r="J205" s="39">
        <f>SUM(J206:J209)</f>
        <v>316000</v>
      </c>
      <c r="K205" s="39">
        <f>SUM(K206:K209)</f>
        <v>198232.31</v>
      </c>
      <c r="L205" s="29">
        <f t="shared" si="13"/>
        <v>0.6273174367088608</v>
      </c>
      <c r="M205" s="62">
        <f>K205/K421</f>
        <v>0.026428144599992792</v>
      </c>
    </row>
    <row r="206" spans="2:13" ht="12.75">
      <c r="B206" s="185" t="s">
        <v>224</v>
      </c>
      <c r="C206" s="185"/>
      <c r="D206" s="185"/>
      <c r="E206" s="186" t="s">
        <v>225</v>
      </c>
      <c r="F206" s="186"/>
      <c r="G206" s="186"/>
      <c r="H206" s="12"/>
      <c r="I206" s="40">
        <v>12583.45</v>
      </c>
      <c r="J206" s="40">
        <v>50000</v>
      </c>
      <c r="K206" s="40">
        <v>10073.14</v>
      </c>
      <c r="L206" s="101">
        <f t="shared" si="13"/>
        <v>0.2014628</v>
      </c>
      <c r="M206" s="27">
        <f>K206/K421</f>
        <v>0.0013429415239925892</v>
      </c>
    </row>
    <row r="207" spans="2:13" ht="42.75" customHeight="1">
      <c r="B207" s="185" t="s">
        <v>226</v>
      </c>
      <c r="C207" s="185"/>
      <c r="D207" s="185"/>
      <c r="E207" s="232" t="s">
        <v>534</v>
      </c>
      <c r="F207" s="205"/>
      <c r="G207" s="205"/>
      <c r="H207" s="12"/>
      <c r="I207" s="40">
        <v>70632.87</v>
      </c>
      <c r="J207" s="40">
        <v>140000</v>
      </c>
      <c r="K207" s="40">
        <v>84868.51</v>
      </c>
      <c r="L207" s="101">
        <f t="shared" si="13"/>
        <v>0.6062036428571428</v>
      </c>
      <c r="M207" s="27">
        <f>K207/K421</f>
        <v>0.011314589706723057</v>
      </c>
    </row>
    <row r="208" spans="2:13" ht="25.5" customHeight="1">
      <c r="B208" s="231" t="s">
        <v>571</v>
      </c>
      <c r="C208" s="185"/>
      <c r="D208" s="185"/>
      <c r="E208" s="232" t="s">
        <v>586</v>
      </c>
      <c r="F208" s="232"/>
      <c r="G208" s="232"/>
      <c r="H208" s="12"/>
      <c r="I208" s="40">
        <v>0</v>
      </c>
      <c r="J208" s="40">
        <v>26000</v>
      </c>
      <c r="K208" s="40">
        <v>11051.51</v>
      </c>
      <c r="L208" s="17">
        <f t="shared" si="13"/>
        <v>0.42505807692307696</v>
      </c>
      <c r="M208" s="16">
        <f>K208/K421</f>
        <v>0.0014733768896113169</v>
      </c>
    </row>
    <row r="209" spans="2:13" ht="42" customHeight="1">
      <c r="B209" s="231" t="s">
        <v>533</v>
      </c>
      <c r="C209" s="185"/>
      <c r="D209" s="185"/>
      <c r="E209" s="232" t="s">
        <v>535</v>
      </c>
      <c r="F209" s="205"/>
      <c r="G209" s="205"/>
      <c r="H209" s="12"/>
      <c r="I209" s="40">
        <v>60755.49</v>
      </c>
      <c r="J209" s="40">
        <v>100000</v>
      </c>
      <c r="K209" s="40">
        <v>92239.15</v>
      </c>
      <c r="L209" s="17">
        <f t="shared" si="13"/>
        <v>0.9223914999999999</v>
      </c>
      <c r="M209" s="16">
        <f>K209/K421</f>
        <v>0.012297236479665827</v>
      </c>
    </row>
    <row r="210" spans="2:13" ht="33" customHeight="1">
      <c r="B210" s="184" t="s">
        <v>227</v>
      </c>
      <c r="C210" s="184"/>
      <c r="D210" s="184"/>
      <c r="E210" s="233" t="s">
        <v>515</v>
      </c>
      <c r="F210" s="234"/>
      <c r="G210" s="234"/>
      <c r="H210" s="34"/>
      <c r="I210" s="39">
        <f>SUM(I211)</f>
        <v>0</v>
      </c>
      <c r="J210" s="39">
        <f>SUM(J211)</f>
        <v>688514</v>
      </c>
      <c r="K210" s="39">
        <f>SUM(K211)</f>
        <v>0</v>
      </c>
      <c r="L210" s="33">
        <f t="shared" si="13"/>
        <v>0</v>
      </c>
      <c r="M210" s="29" t="s">
        <v>13</v>
      </c>
    </row>
    <row r="211" spans="2:13" ht="14.25" customHeight="1">
      <c r="B211" s="185" t="s">
        <v>228</v>
      </c>
      <c r="C211" s="185"/>
      <c r="D211" s="185"/>
      <c r="E211" s="232" t="s">
        <v>516</v>
      </c>
      <c r="F211" s="205"/>
      <c r="G211" s="205"/>
      <c r="H211" s="12"/>
      <c r="I211" s="40">
        <v>0</v>
      </c>
      <c r="J211" s="40">
        <v>688514</v>
      </c>
      <c r="K211" s="40">
        <v>0</v>
      </c>
      <c r="L211" s="17">
        <f t="shared" si="13"/>
        <v>0</v>
      </c>
      <c r="M211" s="16">
        <f>K211/K421</f>
        <v>0</v>
      </c>
    </row>
    <row r="212" spans="2:13" ht="12.75">
      <c r="B212" s="176" t="s">
        <v>229</v>
      </c>
      <c r="C212" s="176"/>
      <c r="D212" s="176"/>
      <c r="E212" s="177" t="s">
        <v>230</v>
      </c>
      <c r="F212" s="177"/>
      <c r="G212" s="177"/>
      <c r="H212" s="4"/>
      <c r="I212" s="38">
        <f aca="true" t="shared" si="14" ref="I212:K213">SUM(I213)</f>
        <v>0</v>
      </c>
      <c r="J212" s="38">
        <f t="shared" si="14"/>
        <v>50000</v>
      </c>
      <c r="K212" s="38">
        <f t="shared" si="14"/>
        <v>0</v>
      </c>
      <c r="L212" s="18">
        <f t="shared" si="13"/>
        <v>0</v>
      </c>
      <c r="M212" s="18">
        <f>K212/K421</f>
        <v>0</v>
      </c>
    </row>
    <row r="213" spans="2:13" ht="16.5" customHeight="1">
      <c r="B213" s="174" t="s">
        <v>231</v>
      </c>
      <c r="C213" s="174"/>
      <c r="D213" s="174"/>
      <c r="E213" s="175" t="s">
        <v>232</v>
      </c>
      <c r="F213" s="175"/>
      <c r="G213" s="175"/>
      <c r="H213" s="28"/>
      <c r="I213" s="39">
        <f t="shared" si="14"/>
        <v>0</v>
      </c>
      <c r="J213" s="39">
        <f t="shared" si="14"/>
        <v>50000</v>
      </c>
      <c r="K213" s="39">
        <f t="shared" si="14"/>
        <v>0</v>
      </c>
      <c r="L213" s="35">
        <f t="shared" si="13"/>
        <v>0</v>
      </c>
      <c r="M213" s="35">
        <f>K213/K421</f>
        <v>0</v>
      </c>
    </row>
    <row r="214" spans="2:13" ht="15.75" customHeight="1">
      <c r="B214" s="187" t="s">
        <v>233</v>
      </c>
      <c r="C214" s="187"/>
      <c r="D214" s="187"/>
      <c r="E214" s="186" t="s">
        <v>234</v>
      </c>
      <c r="F214" s="186"/>
      <c r="G214" s="186"/>
      <c r="H214" s="12"/>
      <c r="I214" s="40">
        <v>0</v>
      </c>
      <c r="J214" s="40">
        <v>50000</v>
      </c>
      <c r="K214" s="40">
        <v>0</v>
      </c>
      <c r="L214" s="20">
        <f t="shared" si="13"/>
        <v>0</v>
      </c>
      <c r="M214" s="20">
        <f>K214/K421</f>
        <v>0</v>
      </c>
    </row>
    <row r="215" spans="2:13" ht="18" customHeight="1">
      <c r="B215" s="176" t="s">
        <v>235</v>
      </c>
      <c r="C215" s="176"/>
      <c r="D215" s="176"/>
      <c r="E215" s="177" t="s">
        <v>236</v>
      </c>
      <c r="F215" s="177"/>
      <c r="G215" s="177"/>
      <c r="H215" s="4"/>
      <c r="I215" s="38">
        <f>SUM(I288,I283,I281,I257,I254,I244,I216)</f>
        <v>1903609.67</v>
      </c>
      <c r="J215" s="38">
        <f>SUM(J216,J244,J254,J257,J281,J283,J288)</f>
        <v>3820967.8</v>
      </c>
      <c r="K215" s="38">
        <f>SUM(K216,K244,K254,K257,K281,K283,K288)</f>
        <v>1922331.6300000001</v>
      </c>
      <c r="L215" s="18">
        <f aca="true" t="shared" si="15" ref="L215:L241">K215/J215</f>
        <v>0.5031007144315637</v>
      </c>
      <c r="M215" s="18">
        <f>K215/K421</f>
        <v>0.25628343980242096</v>
      </c>
    </row>
    <row r="216" spans="2:13" ht="16.5" customHeight="1">
      <c r="B216" s="174" t="s">
        <v>237</v>
      </c>
      <c r="C216" s="174"/>
      <c r="D216" s="174"/>
      <c r="E216" s="175" t="s">
        <v>238</v>
      </c>
      <c r="F216" s="175"/>
      <c r="G216" s="175"/>
      <c r="H216" s="28"/>
      <c r="I216" s="39">
        <f>SUM(I217:I243)</f>
        <v>834004.2900000002</v>
      </c>
      <c r="J216" s="39">
        <f>SUM(J217:J243)</f>
        <v>1741568.8</v>
      </c>
      <c r="K216" s="39">
        <f>SUM(K217:K243)</f>
        <v>844536.0599999998</v>
      </c>
      <c r="L216" s="29">
        <f t="shared" si="15"/>
        <v>0.48492833587739964</v>
      </c>
      <c r="M216" s="29">
        <f>K216/K421</f>
        <v>0.11259275096773166</v>
      </c>
    </row>
    <row r="217" spans="2:13" ht="12.75" customHeight="1">
      <c r="B217" s="187" t="s">
        <v>239</v>
      </c>
      <c r="C217" s="187"/>
      <c r="D217" s="187"/>
      <c r="E217" s="186" t="s">
        <v>240</v>
      </c>
      <c r="F217" s="186"/>
      <c r="G217" s="186"/>
      <c r="H217" s="12"/>
      <c r="I217" s="40">
        <v>35710.64</v>
      </c>
      <c r="J217" s="40">
        <v>71500</v>
      </c>
      <c r="K217" s="40">
        <v>37002.49</v>
      </c>
      <c r="L217" s="11">
        <f t="shared" si="15"/>
        <v>0.5175173426573426</v>
      </c>
      <c r="M217" s="16">
        <f>K217/K421</f>
        <v>0.0049331370667061655</v>
      </c>
    </row>
    <row r="218" spans="2:13" ht="12" customHeight="1">
      <c r="B218" s="187" t="s">
        <v>241</v>
      </c>
      <c r="C218" s="187"/>
      <c r="D218" s="187"/>
      <c r="E218" s="186" t="s">
        <v>242</v>
      </c>
      <c r="F218" s="186"/>
      <c r="G218" s="186"/>
      <c r="H218" s="12"/>
      <c r="I218" s="40">
        <v>482863.3</v>
      </c>
      <c r="J218" s="40">
        <v>1048200</v>
      </c>
      <c r="K218" s="40">
        <v>519591.27</v>
      </c>
      <c r="L218" s="11">
        <f t="shared" si="15"/>
        <v>0.49569859759587864</v>
      </c>
      <c r="M218" s="16">
        <f>K218/K421</f>
        <v>0.06927141804710794</v>
      </c>
    </row>
    <row r="219" spans="2:13" ht="12.75" customHeight="1">
      <c r="B219" s="187" t="s">
        <v>243</v>
      </c>
      <c r="C219" s="187"/>
      <c r="D219" s="187"/>
      <c r="E219" s="186" t="s">
        <v>244</v>
      </c>
      <c r="F219" s="186"/>
      <c r="G219" s="186"/>
      <c r="H219" s="12"/>
      <c r="I219" s="40">
        <v>71126.05</v>
      </c>
      <c r="J219" s="40">
        <v>92000</v>
      </c>
      <c r="K219" s="40">
        <v>65989.97</v>
      </c>
      <c r="L219" s="11">
        <f t="shared" si="15"/>
        <v>0.7172822826086956</v>
      </c>
      <c r="M219" s="16">
        <f>K219/K421</f>
        <v>0.008797720559827943</v>
      </c>
    </row>
    <row r="220" spans="2:13" ht="12.75" customHeight="1">
      <c r="B220" s="187" t="s">
        <v>245</v>
      </c>
      <c r="C220" s="187"/>
      <c r="D220" s="187"/>
      <c r="E220" s="186" t="s">
        <v>246</v>
      </c>
      <c r="F220" s="186"/>
      <c r="G220" s="186"/>
      <c r="H220" s="12"/>
      <c r="I220" s="40">
        <v>109357.41</v>
      </c>
      <c r="J220" s="40">
        <v>175000</v>
      </c>
      <c r="K220" s="40">
        <v>86286.72</v>
      </c>
      <c r="L220" s="11">
        <f t="shared" si="15"/>
        <v>0.4930669714285714</v>
      </c>
      <c r="M220" s="16">
        <f>K220/K421</f>
        <v>0.01150366412629248</v>
      </c>
    </row>
    <row r="221" spans="2:13" ht="12.75" customHeight="1">
      <c r="B221" s="204" t="s">
        <v>545</v>
      </c>
      <c r="C221" s="187"/>
      <c r="D221" s="187"/>
      <c r="E221" s="186" t="s">
        <v>41</v>
      </c>
      <c r="F221" s="186"/>
      <c r="G221" s="186"/>
      <c r="H221" s="12"/>
      <c r="I221" s="40">
        <v>0</v>
      </c>
      <c r="J221" s="40">
        <v>3723.36</v>
      </c>
      <c r="K221" s="40">
        <v>1187.44</v>
      </c>
      <c r="L221" s="11">
        <f t="shared" si="15"/>
        <v>0.3189162476902583</v>
      </c>
      <c r="M221" s="16">
        <f>K221/K421</f>
        <v>0.00015830838082760295</v>
      </c>
    </row>
    <row r="222" spans="2:13" ht="12.75" customHeight="1">
      <c r="B222" s="187" t="s">
        <v>247</v>
      </c>
      <c r="C222" s="187"/>
      <c r="D222" s="187"/>
      <c r="E222" s="186" t="s">
        <v>248</v>
      </c>
      <c r="F222" s="186"/>
      <c r="G222" s="186"/>
      <c r="H222" s="12"/>
      <c r="I222" s="40">
        <v>13976.1</v>
      </c>
      <c r="J222" s="40">
        <v>29000</v>
      </c>
      <c r="K222" s="40">
        <v>14079.91</v>
      </c>
      <c r="L222" s="11">
        <f t="shared" si="15"/>
        <v>0.4855141379310345</v>
      </c>
      <c r="M222" s="16">
        <f>K222/K421</f>
        <v>0.0018771203212780223</v>
      </c>
    </row>
    <row r="223" spans="2:13" ht="12.75" customHeight="1">
      <c r="B223" s="204" t="s">
        <v>547</v>
      </c>
      <c r="C223" s="187"/>
      <c r="D223" s="187"/>
      <c r="E223" s="186" t="s">
        <v>43</v>
      </c>
      <c r="F223" s="186"/>
      <c r="G223" s="186"/>
      <c r="H223" s="12"/>
      <c r="I223" s="40">
        <v>0</v>
      </c>
      <c r="J223" s="40">
        <v>600.54</v>
      </c>
      <c r="K223" s="40">
        <v>191.53</v>
      </c>
      <c r="L223" s="11">
        <f t="shared" si="15"/>
        <v>0.318929629999667</v>
      </c>
      <c r="M223" s="16">
        <f>K223/K421</f>
        <v>2.5534598952292992E-05</v>
      </c>
    </row>
    <row r="224" spans="2:13" ht="12" customHeight="1">
      <c r="B224" s="187" t="s">
        <v>249</v>
      </c>
      <c r="C224" s="187"/>
      <c r="D224" s="187"/>
      <c r="E224" s="186" t="s">
        <v>250</v>
      </c>
      <c r="F224" s="186"/>
      <c r="G224" s="186"/>
      <c r="H224" s="12"/>
      <c r="I224" s="40">
        <v>0</v>
      </c>
      <c r="J224" s="40">
        <v>3000</v>
      </c>
      <c r="K224" s="40">
        <v>3000</v>
      </c>
      <c r="L224" s="17">
        <v>0</v>
      </c>
      <c r="M224" s="16">
        <f>K224/K421</f>
        <v>0.00039995717045308296</v>
      </c>
    </row>
    <row r="225" spans="2:13" ht="12" customHeight="1">
      <c r="B225" s="204" t="s">
        <v>576</v>
      </c>
      <c r="C225" s="187"/>
      <c r="D225" s="187"/>
      <c r="E225" s="186" t="s">
        <v>45</v>
      </c>
      <c r="F225" s="186"/>
      <c r="G225" s="186"/>
      <c r="H225" s="12"/>
      <c r="I225" s="40">
        <v>0</v>
      </c>
      <c r="J225" s="40">
        <v>24511.9</v>
      </c>
      <c r="K225" s="40">
        <v>7817.22</v>
      </c>
      <c r="L225" s="17">
        <f>K225/J225</f>
        <v>0.31891530236334187</v>
      </c>
      <c r="M225" s="16">
        <f>K225/K421</f>
        <v>0.0010421843973364164</v>
      </c>
    </row>
    <row r="226" spans="2:13" ht="12.75" customHeight="1">
      <c r="B226" s="187" t="s">
        <v>251</v>
      </c>
      <c r="C226" s="187"/>
      <c r="D226" s="187"/>
      <c r="E226" s="186" t="s">
        <v>252</v>
      </c>
      <c r="F226" s="186"/>
      <c r="G226" s="186"/>
      <c r="H226" s="12"/>
      <c r="I226" s="40">
        <v>20422.86</v>
      </c>
      <c r="J226" s="40">
        <v>29900</v>
      </c>
      <c r="K226" s="40">
        <v>12109.34</v>
      </c>
      <c r="L226" s="11">
        <f t="shared" si="15"/>
        <v>0.4049946488294314</v>
      </c>
      <c r="M226" s="16">
        <f>K226/K421</f>
        <v>0.0016144057874847785</v>
      </c>
    </row>
    <row r="227" spans="2:13" ht="12.75" customHeight="1">
      <c r="B227" s="187" t="s">
        <v>253</v>
      </c>
      <c r="C227" s="187"/>
      <c r="D227" s="187"/>
      <c r="E227" s="186" t="s">
        <v>254</v>
      </c>
      <c r="F227" s="186"/>
      <c r="G227" s="186"/>
      <c r="H227" s="12"/>
      <c r="I227" s="40">
        <v>802.4</v>
      </c>
      <c r="J227" s="40">
        <v>1000</v>
      </c>
      <c r="K227" s="40">
        <v>394.34</v>
      </c>
      <c r="L227" s="11">
        <f t="shared" si="15"/>
        <v>0.39433999999999997</v>
      </c>
      <c r="M227" s="16">
        <f>K227/K421</f>
        <v>5.257303686548957E-05</v>
      </c>
    </row>
    <row r="228" spans="2:13" ht="12.75" customHeight="1">
      <c r="B228" s="204" t="s">
        <v>577</v>
      </c>
      <c r="C228" s="187"/>
      <c r="D228" s="187"/>
      <c r="E228" s="186" t="s">
        <v>254</v>
      </c>
      <c r="F228" s="186"/>
      <c r="G228" s="186"/>
      <c r="H228" s="12"/>
      <c r="I228" s="40">
        <v>0</v>
      </c>
      <c r="J228" s="40">
        <v>5436</v>
      </c>
      <c r="K228" s="40">
        <v>4565.7</v>
      </c>
      <c r="L228" s="11">
        <f t="shared" si="15"/>
        <v>0.8399006622516556</v>
      </c>
      <c r="M228" s="16">
        <f>K228/K421</f>
        <v>0.0006086948177125469</v>
      </c>
    </row>
    <row r="229" spans="2:13" ht="12.75" customHeight="1">
      <c r="B229" s="187" t="s">
        <v>255</v>
      </c>
      <c r="C229" s="187"/>
      <c r="D229" s="187"/>
      <c r="E229" s="186" t="s">
        <v>256</v>
      </c>
      <c r="F229" s="186"/>
      <c r="G229" s="186"/>
      <c r="H229" s="12"/>
      <c r="I229" s="40">
        <v>37469.31</v>
      </c>
      <c r="J229" s="40">
        <v>78750</v>
      </c>
      <c r="K229" s="40">
        <v>40334.69</v>
      </c>
      <c r="L229" s="11">
        <f t="shared" si="15"/>
        <v>0.5121865396825397</v>
      </c>
      <c r="M229" s="16">
        <f>K229/K421</f>
        <v>0.005377382827834087</v>
      </c>
    </row>
    <row r="230" spans="2:13" ht="12.75" customHeight="1">
      <c r="B230" s="187" t="s">
        <v>257</v>
      </c>
      <c r="C230" s="187"/>
      <c r="D230" s="187"/>
      <c r="E230" s="186" t="s">
        <v>258</v>
      </c>
      <c r="F230" s="186"/>
      <c r="G230" s="186"/>
      <c r="H230" s="12"/>
      <c r="I230" s="40">
        <v>829.6</v>
      </c>
      <c r="J230" s="40">
        <v>72000</v>
      </c>
      <c r="K230" s="40">
        <v>1663.55</v>
      </c>
      <c r="L230" s="11">
        <f t="shared" si="15"/>
        <v>0.02310486111111111</v>
      </c>
      <c r="M230" s="52">
        <f>K230/K421</f>
        <v>0.00022178291696907536</v>
      </c>
    </row>
    <row r="231" spans="2:13" ht="12.75" customHeight="1">
      <c r="B231" s="187" t="s">
        <v>259</v>
      </c>
      <c r="C231" s="187"/>
      <c r="D231" s="187"/>
      <c r="E231" s="186" t="s">
        <v>260</v>
      </c>
      <c r="F231" s="186"/>
      <c r="G231" s="186"/>
      <c r="H231" s="12"/>
      <c r="I231" s="40">
        <v>178</v>
      </c>
      <c r="J231" s="40">
        <v>1500</v>
      </c>
      <c r="K231" s="40">
        <v>410</v>
      </c>
      <c r="L231" s="90">
        <f t="shared" si="15"/>
        <v>0.2733333333333333</v>
      </c>
      <c r="M231" s="27">
        <f>K231/K421</f>
        <v>5.466081329525467E-05</v>
      </c>
    </row>
    <row r="232" spans="2:13" ht="12.75" customHeight="1">
      <c r="B232" s="185" t="s">
        <v>261</v>
      </c>
      <c r="C232" s="185"/>
      <c r="D232" s="185"/>
      <c r="E232" s="186" t="s">
        <v>262</v>
      </c>
      <c r="F232" s="186"/>
      <c r="G232" s="186"/>
      <c r="H232" s="12"/>
      <c r="I232" s="40">
        <v>7588.23</v>
      </c>
      <c r="J232" s="40">
        <v>24600</v>
      </c>
      <c r="K232" s="40">
        <v>13191.11</v>
      </c>
      <c r="L232" s="17">
        <f t="shared" si="15"/>
        <v>0.5362239837398374</v>
      </c>
      <c r="M232" s="16">
        <f>K232/K421</f>
        <v>0.0017586263435784557</v>
      </c>
    </row>
    <row r="233" spans="2:13" ht="12.75" customHeight="1">
      <c r="B233" s="231" t="s">
        <v>553</v>
      </c>
      <c r="C233" s="185"/>
      <c r="D233" s="185"/>
      <c r="E233" s="186" t="s">
        <v>21</v>
      </c>
      <c r="F233" s="186"/>
      <c r="G233" s="186"/>
      <c r="H233" s="12"/>
      <c r="I233" s="40">
        <v>0</v>
      </c>
      <c r="J233" s="40">
        <v>3047</v>
      </c>
      <c r="K233" s="40">
        <v>1638.97</v>
      </c>
      <c r="L233" s="17">
        <f t="shared" si="15"/>
        <v>0.5378962914341976</v>
      </c>
      <c r="M233" s="52">
        <f>K233/K421</f>
        <v>0.00021850593455249645</v>
      </c>
    </row>
    <row r="234" spans="2:13" ht="12.75" customHeight="1">
      <c r="B234" s="185" t="s">
        <v>263</v>
      </c>
      <c r="C234" s="185"/>
      <c r="D234" s="185"/>
      <c r="E234" s="186" t="s">
        <v>264</v>
      </c>
      <c r="F234" s="186"/>
      <c r="G234" s="186"/>
      <c r="H234" s="12"/>
      <c r="I234" s="40">
        <v>145</v>
      </c>
      <c r="J234" s="40">
        <v>400</v>
      </c>
      <c r="K234" s="40">
        <v>175.44</v>
      </c>
      <c r="L234" s="101">
        <f t="shared" si="15"/>
        <v>0.4386</v>
      </c>
      <c r="M234" s="27">
        <f>K234/K421</f>
        <v>2.338949532809629E-05</v>
      </c>
    </row>
    <row r="235" spans="2:13" ht="12.75" customHeight="1">
      <c r="B235" s="187" t="s">
        <v>265</v>
      </c>
      <c r="C235" s="187"/>
      <c r="D235" s="187"/>
      <c r="E235" s="186" t="s">
        <v>266</v>
      </c>
      <c r="F235" s="186"/>
      <c r="G235" s="186"/>
      <c r="H235" s="12"/>
      <c r="I235" s="40">
        <v>1481.29</v>
      </c>
      <c r="J235" s="40">
        <v>3700</v>
      </c>
      <c r="K235" s="40">
        <v>1985.91</v>
      </c>
      <c r="L235" s="90">
        <f t="shared" si="15"/>
        <v>0.5367324324324324</v>
      </c>
      <c r="M235" s="27">
        <f>K235/K421</f>
        <v>0.00026475964812482734</v>
      </c>
    </row>
    <row r="236" spans="2:13" ht="12.75" customHeight="1">
      <c r="B236" s="187" t="s">
        <v>267</v>
      </c>
      <c r="C236" s="187"/>
      <c r="D236" s="187"/>
      <c r="E236" s="186" t="s">
        <v>268</v>
      </c>
      <c r="F236" s="186"/>
      <c r="G236" s="186"/>
      <c r="H236" s="12"/>
      <c r="I236" s="40">
        <v>864.8</v>
      </c>
      <c r="J236" s="40">
        <v>1000</v>
      </c>
      <c r="K236" s="40">
        <v>864.8</v>
      </c>
      <c r="L236" s="11">
        <f t="shared" si="15"/>
        <v>0.8647999999999999</v>
      </c>
      <c r="M236" s="16">
        <f>K236/K421</f>
        <v>0.00011529432033594204</v>
      </c>
    </row>
    <row r="237" spans="2:13" ht="12.75" customHeight="1">
      <c r="B237" s="187" t="s">
        <v>269</v>
      </c>
      <c r="C237" s="187"/>
      <c r="D237" s="187"/>
      <c r="E237" s="186" t="s">
        <v>270</v>
      </c>
      <c r="F237" s="186"/>
      <c r="G237" s="186"/>
      <c r="H237" s="12"/>
      <c r="I237" s="40">
        <v>802.61</v>
      </c>
      <c r="J237" s="40">
        <v>1600</v>
      </c>
      <c r="K237" s="40">
        <v>643.47</v>
      </c>
      <c r="L237" s="11">
        <f t="shared" si="15"/>
        <v>0.40216875</v>
      </c>
      <c r="M237" s="16">
        <f>K237/K421</f>
        <v>8.578681349048176E-05</v>
      </c>
    </row>
    <row r="238" spans="2:13" ht="12.75" customHeight="1">
      <c r="B238" s="187" t="s">
        <v>271</v>
      </c>
      <c r="C238" s="187"/>
      <c r="D238" s="187"/>
      <c r="E238" s="186" t="s">
        <v>272</v>
      </c>
      <c r="F238" s="186"/>
      <c r="G238" s="186"/>
      <c r="H238" s="12"/>
      <c r="I238" s="40">
        <v>1422.04</v>
      </c>
      <c r="J238" s="40">
        <v>3000</v>
      </c>
      <c r="K238" s="40">
        <v>0</v>
      </c>
      <c r="L238" s="11">
        <f t="shared" si="15"/>
        <v>0</v>
      </c>
      <c r="M238" s="16">
        <f>K238/K421</f>
        <v>0</v>
      </c>
    </row>
    <row r="239" spans="2:13" ht="12.75">
      <c r="B239" s="187" t="s">
        <v>273</v>
      </c>
      <c r="C239" s="187"/>
      <c r="D239" s="187"/>
      <c r="E239" s="186" t="s">
        <v>274</v>
      </c>
      <c r="F239" s="186"/>
      <c r="G239" s="186"/>
      <c r="H239" s="12"/>
      <c r="I239" s="40">
        <v>46560</v>
      </c>
      <c r="J239" s="40">
        <v>66000</v>
      </c>
      <c r="K239" s="40">
        <v>31000</v>
      </c>
      <c r="L239" s="11">
        <f t="shared" si="15"/>
        <v>0.4696969696969697</v>
      </c>
      <c r="M239" s="17">
        <f>K239/K421</f>
        <v>0.0041328907613485235</v>
      </c>
    </row>
    <row r="240" spans="2:13" ht="12.75">
      <c r="B240" s="204" t="s">
        <v>171</v>
      </c>
      <c r="C240" s="187"/>
      <c r="D240" s="187"/>
      <c r="E240" s="186" t="s">
        <v>172</v>
      </c>
      <c r="F240" s="186"/>
      <c r="G240" s="186"/>
      <c r="H240" s="12"/>
      <c r="I240" s="40">
        <v>25.47</v>
      </c>
      <c r="J240" s="40">
        <v>100</v>
      </c>
      <c r="K240" s="40">
        <v>43.19</v>
      </c>
      <c r="L240" s="11">
        <f t="shared" si="15"/>
        <v>0.43189999999999995</v>
      </c>
      <c r="M240" s="17">
        <f>K240/K421</f>
        <v>5.758050063956217E-06</v>
      </c>
    </row>
    <row r="241" spans="2:13" ht="12.75">
      <c r="B241" s="185" t="s">
        <v>175</v>
      </c>
      <c r="C241" s="185"/>
      <c r="D241" s="185"/>
      <c r="E241" s="186" t="s">
        <v>176</v>
      </c>
      <c r="F241" s="186"/>
      <c r="G241" s="186"/>
      <c r="H241" s="12"/>
      <c r="I241" s="40">
        <v>0</v>
      </c>
      <c r="J241" s="40">
        <v>2000</v>
      </c>
      <c r="K241" s="40">
        <v>369</v>
      </c>
      <c r="L241" s="11">
        <f t="shared" si="15"/>
        <v>0.1845</v>
      </c>
      <c r="M241" s="17">
        <f>K241/K421</f>
        <v>4.91947319657292E-05</v>
      </c>
    </row>
    <row r="242" spans="2:15" ht="27.75" customHeight="1">
      <c r="B242" s="187" t="s">
        <v>275</v>
      </c>
      <c r="C242" s="187"/>
      <c r="D242" s="187"/>
      <c r="E242" s="205" t="s">
        <v>517</v>
      </c>
      <c r="F242" s="205"/>
      <c r="G242" s="205"/>
      <c r="H242" s="12"/>
      <c r="I242" s="40">
        <v>11.4</v>
      </c>
      <c r="J242" s="40">
        <v>0</v>
      </c>
      <c r="K242" s="40">
        <v>0</v>
      </c>
      <c r="L242" s="91" t="s">
        <v>13</v>
      </c>
      <c r="M242" s="81" t="s">
        <v>13</v>
      </c>
      <c r="O242" s="1">
        <v>0</v>
      </c>
    </row>
    <row r="243" spans="2:13" ht="12.75" customHeight="1">
      <c r="B243" s="187" t="s">
        <v>276</v>
      </c>
      <c r="C243" s="187"/>
      <c r="D243" s="187"/>
      <c r="E243" s="186" t="s">
        <v>277</v>
      </c>
      <c r="F243" s="186"/>
      <c r="G243" s="186"/>
      <c r="H243" s="12"/>
      <c r="I243" s="40">
        <v>2367.78</v>
      </c>
      <c r="J243" s="40">
        <v>0</v>
      </c>
      <c r="K243" s="40">
        <v>0</v>
      </c>
      <c r="L243" s="91" t="s">
        <v>13</v>
      </c>
      <c r="M243" s="81" t="s">
        <v>13</v>
      </c>
    </row>
    <row r="244" spans="2:13" ht="19.5" customHeight="1">
      <c r="B244" s="174" t="s">
        <v>279</v>
      </c>
      <c r="C244" s="174"/>
      <c r="D244" s="174"/>
      <c r="E244" s="175" t="s">
        <v>280</v>
      </c>
      <c r="F244" s="175"/>
      <c r="G244" s="175"/>
      <c r="H244" s="28"/>
      <c r="I244" s="39">
        <f>SUM(I245:I253)</f>
        <v>31823.13</v>
      </c>
      <c r="J244" s="39">
        <f>SUM(J245:J253)</f>
        <v>81800</v>
      </c>
      <c r="K244" s="39">
        <f>SUM(K245:K253)</f>
        <v>30482.37</v>
      </c>
      <c r="L244" s="29">
        <f aca="true" t="shared" si="16" ref="L244:L277">K244/J244</f>
        <v>0.3726451100244499</v>
      </c>
      <c r="M244" s="29">
        <f>K244/K421</f>
        <v>0.00406388081796798</v>
      </c>
    </row>
    <row r="245" spans="2:13" ht="12.75" customHeight="1">
      <c r="B245" s="187" t="s">
        <v>34</v>
      </c>
      <c r="C245" s="187"/>
      <c r="D245" s="187"/>
      <c r="E245" s="186" t="s">
        <v>35</v>
      </c>
      <c r="F245" s="186"/>
      <c r="G245" s="186"/>
      <c r="H245" s="36"/>
      <c r="I245" s="44">
        <v>1477.61</v>
      </c>
      <c r="J245" s="44">
        <v>9800</v>
      </c>
      <c r="K245" s="44">
        <v>1816</v>
      </c>
      <c r="L245" s="37">
        <f>K245/J245</f>
        <v>0.1853061224489796</v>
      </c>
      <c r="M245" s="37">
        <f>K245/K421</f>
        <v>0.00024210740718093288</v>
      </c>
    </row>
    <row r="246" spans="2:13" ht="12.75" customHeight="1">
      <c r="B246" s="187" t="s">
        <v>281</v>
      </c>
      <c r="C246" s="187"/>
      <c r="D246" s="187"/>
      <c r="E246" s="186" t="s">
        <v>282</v>
      </c>
      <c r="F246" s="186"/>
      <c r="G246" s="186"/>
      <c r="H246" s="12"/>
      <c r="I246" s="40">
        <v>21026.29</v>
      </c>
      <c r="J246" s="40">
        <v>54300</v>
      </c>
      <c r="K246" s="40">
        <v>20841.14</v>
      </c>
      <c r="L246" s="11">
        <f t="shared" si="16"/>
        <v>0.3838147329650092</v>
      </c>
      <c r="M246" s="16">
        <f>K246/K421</f>
        <v>0.0027785211278055218</v>
      </c>
    </row>
    <row r="247" spans="2:13" ht="12.75" customHeight="1">
      <c r="B247" s="187" t="s">
        <v>283</v>
      </c>
      <c r="C247" s="187"/>
      <c r="D247" s="187"/>
      <c r="E247" s="186" t="s">
        <v>284</v>
      </c>
      <c r="F247" s="186"/>
      <c r="G247" s="186"/>
      <c r="H247" s="12"/>
      <c r="I247" s="40">
        <v>3149.24</v>
      </c>
      <c r="J247" s="40">
        <v>3000</v>
      </c>
      <c r="K247" s="40">
        <v>3000</v>
      </c>
      <c r="L247" s="11">
        <f t="shared" si="16"/>
        <v>1</v>
      </c>
      <c r="M247" s="16">
        <f>K247/K421</f>
        <v>0.00039995717045308296</v>
      </c>
    </row>
    <row r="248" spans="2:13" ht="12.75" customHeight="1">
      <c r="B248" s="187" t="s">
        <v>285</v>
      </c>
      <c r="C248" s="187"/>
      <c r="D248" s="187"/>
      <c r="E248" s="186" t="s">
        <v>286</v>
      </c>
      <c r="F248" s="186"/>
      <c r="G248" s="186"/>
      <c r="H248" s="12"/>
      <c r="I248" s="40">
        <v>3633.88</v>
      </c>
      <c r="J248" s="40">
        <v>9000</v>
      </c>
      <c r="K248" s="40">
        <v>3960.64</v>
      </c>
      <c r="L248" s="11">
        <f t="shared" si="16"/>
        <v>0.4400711111111111</v>
      </c>
      <c r="M248" s="16">
        <f>K248/K421</f>
        <v>0.0005280287891944328</v>
      </c>
    </row>
    <row r="249" spans="2:13" ht="12.75" customHeight="1">
      <c r="B249" s="187" t="s">
        <v>287</v>
      </c>
      <c r="C249" s="187"/>
      <c r="D249" s="187"/>
      <c r="E249" s="186" t="s">
        <v>288</v>
      </c>
      <c r="F249" s="186"/>
      <c r="G249" s="186"/>
      <c r="H249" s="12"/>
      <c r="I249" s="40">
        <v>586.11</v>
      </c>
      <c r="J249" s="40">
        <v>1850</v>
      </c>
      <c r="K249" s="40">
        <v>638.84</v>
      </c>
      <c r="L249" s="11">
        <f t="shared" si="16"/>
        <v>0.3453189189189189</v>
      </c>
      <c r="M249" s="16">
        <f>K249/K421</f>
        <v>8.516954625741584E-05</v>
      </c>
    </row>
    <row r="250" spans="2:13" ht="12.75" customHeight="1">
      <c r="B250" s="187" t="s">
        <v>18</v>
      </c>
      <c r="C250" s="187"/>
      <c r="D250" s="187"/>
      <c r="E250" s="186" t="s">
        <v>19</v>
      </c>
      <c r="F250" s="186"/>
      <c r="G250" s="186"/>
      <c r="H250" s="12"/>
      <c r="I250" s="40">
        <v>0</v>
      </c>
      <c r="J250" s="40">
        <v>650</v>
      </c>
      <c r="K250" s="40">
        <v>195.75</v>
      </c>
      <c r="L250" s="11">
        <f t="shared" si="16"/>
        <v>0.30115384615384616</v>
      </c>
      <c r="M250" s="16">
        <f>K250/K421</f>
        <v>2.6097205372063662E-05</v>
      </c>
    </row>
    <row r="251" spans="2:13" ht="12.75" customHeight="1">
      <c r="B251" s="187" t="s">
        <v>253</v>
      </c>
      <c r="C251" s="187"/>
      <c r="D251" s="187"/>
      <c r="E251" s="186" t="s">
        <v>254</v>
      </c>
      <c r="F251" s="186"/>
      <c r="G251" s="186"/>
      <c r="H251" s="12"/>
      <c r="I251" s="40">
        <v>0</v>
      </c>
      <c r="J251" s="40">
        <v>550</v>
      </c>
      <c r="K251" s="40">
        <v>0</v>
      </c>
      <c r="L251" s="11">
        <f t="shared" si="16"/>
        <v>0</v>
      </c>
      <c r="M251" s="16">
        <f>K251/K421</f>
        <v>0</v>
      </c>
    </row>
    <row r="252" spans="2:13" ht="12.75" customHeight="1">
      <c r="B252" s="187" t="s">
        <v>289</v>
      </c>
      <c r="C252" s="187"/>
      <c r="D252" s="187"/>
      <c r="E252" s="186" t="s">
        <v>290</v>
      </c>
      <c r="F252" s="186"/>
      <c r="G252" s="186"/>
      <c r="H252" s="12"/>
      <c r="I252" s="40">
        <v>0</v>
      </c>
      <c r="J252" s="40">
        <v>100</v>
      </c>
      <c r="K252" s="40">
        <v>30</v>
      </c>
      <c r="L252" s="11">
        <f t="shared" si="16"/>
        <v>0.3</v>
      </c>
      <c r="M252" s="16">
        <f>K252/K421</f>
        <v>3.999571704530829E-06</v>
      </c>
    </row>
    <row r="253" spans="2:13" ht="12.75" customHeight="1">
      <c r="B253" s="187" t="s">
        <v>291</v>
      </c>
      <c r="C253" s="187"/>
      <c r="D253" s="187"/>
      <c r="E253" s="186" t="s">
        <v>292</v>
      </c>
      <c r="F253" s="186"/>
      <c r="G253" s="186"/>
      <c r="H253" s="12"/>
      <c r="I253" s="40">
        <v>1950</v>
      </c>
      <c r="J253" s="40">
        <v>2550</v>
      </c>
      <c r="K253" s="40">
        <v>0</v>
      </c>
      <c r="L253" s="11">
        <f t="shared" si="16"/>
        <v>0</v>
      </c>
      <c r="M253" s="21">
        <f>K253/K421</f>
        <v>0</v>
      </c>
    </row>
    <row r="254" spans="2:13" ht="16.5" customHeight="1">
      <c r="B254" s="174" t="s">
        <v>293</v>
      </c>
      <c r="C254" s="174"/>
      <c r="D254" s="174"/>
      <c r="E254" s="175" t="s">
        <v>294</v>
      </c>
      <c r="F254" s="175"/>
      <c r="G254" s="175"/>
      <c r="H254" s="28"/>
      <c r="I254" s="39">
        <f>SUM(I255:I256)</f>
        <v>173777.64</v>
      </c>
      <c r="J254" s="39">
        <f>SUM(J255:J256)</f>
        <v>330000</v>
      </c>
      <c r="K254" s="39">
        <f>SUM(K255:K256)</f>
        <v>173079.28</v>
      </c>
      <c r="L254" s="29">
        <f t="shared" si="16"/>
        <v>0.5244826666666667</v>
      </c>
      <c r="M254" s="29">
        <f>K254/K421</f>
        <v>0.023074766364285623</v>
      </c>
    </row>
    <row r="255" spans="2:13" ht="39" customHeight="1">
      <c r="B255" s="187" t="s">
        <v>518</v>
      </c>
      <c r="C255" s="187"/>
      <c r="D255" s="187"/>
      <c r="E255" s="205" t="s">
        <v>519</v>
      </c>
      <c r="F255" s="205"/>
      <c r="G255" s="205"/>
      <c r="H255" s="7"/>
      <c r="I255" s="40">
        <v>3516.98</v>
      </c>
      <c r="J255" s="40">
        <v>10000</v>
      </c>
      <c r="K255" s="40">
        <v>8079.28</v>
      </c>
      <c r="L255" s="16">
        <f>K255/J255</f>
        <v>0.807928</v>
      </c>
      <c r="M255" s="16">
        <f>K255/K421</f>
        <v>0.0010771219893660612</v>
      </c>
    </row>
    <row r="256" spans="2:13" ht="26.25" customHeight="1">
      <c r="B256" s="187" t="s">
        <v>520</v>
      </c>
      <c r="C256" s="187"/>
      <c r="D256" s="187"/>
      <c r="E256" s="205" t="s">
        <v>521</v>
      </c>
      <c r="F256" s="205"/>
      <c r="G256" s="205"/>
      <c r="H256" s="7"/>
      <c r="I256" s="40">
        <v>170260.66</v>
      </c>
      <c r="J256" s="40">
        <v>320000</v>
      </c>
      <c r="K256" s="40">
        <v>165000</v>
      </c>
      <c r="L256" s="16">
        <f>K256/J256</f>
        <v>0.515625</v>
      </c>
      <c r="M256" s="16">
        <f>K256/K421</f>
        <v>0.02199764437491956</v>
      </c>
    </row>
    <row r="257" spans="2:13" ht="16.5" customHeight="1">
      <c r="B257" s="174" t="s">
        <v>295</v>
      </c>
      <c r="C257" s="174"/>
      <c r="D257" s="174"/>
      <c r="E257" s="175" t="s">
        <v>296</v>
      </c>
      <c r="F257" s="175"/>
      <c r="G257" s="175"/>
      <c r="H257" s="28"/>
      <c r="I257" s="39">
        <f>SUM(I258:I280)</f>
        <v>783524.7599999999</v>
      </c>
      <c r="J257" s="39">
        <f>SUM(J258:J280)</f>
        <v>1550360</v>
      </c>
      <c r="K257" s="39">
        <f>SUM(K258:K280)</f>
        <v>821300.0800000001</v>
      </c>
      <c r="L257" s="29">
        <f t="shared" si="16"/>
        <v>0.5297479811140638</v>
      </c>
      <c r="M257" s="29">
        <f>K257/K421</f>
        <v>0.1094949520298969</v>
      </c>
    </row>
    <row r="258" spans="2:13" ht="13.5" customHeight="1">
      <c r="B258" s="187" t="s">
        <v>34</v>
      </c>
      <c r="C258" s="187"/>
      <c r="D258" s="187"/>
      <c r="E258" s="186" t="s">
        <v>35</v>
      </c>
      <c r="F258" s="186"/>
      <c r="G258" s="186"/>
      <c r="H258" s="28"/>
      <c r="I258" s="44">
        <v>25884.19</v>
      </c>
      <c r="J258" s="44">
        <v>70000</v>
      </c>
      <c r="K258" s="44">
        <v>35335.04</v>
      </c>
      <c r="L258" s="37">
        <f>K258/J258</f>
        <v>0.5047862857142857</v>
      </c>
      <c r="M258" s="37">
        <f>K258/K421</f>
        <v>0.004710834205415501</v>
      </c>
    </row>
    <row r="259" spans="2:13" ht="13.5" customHeight="1">
      <c r="B259" s="204" t="s">
        <v>578</v>
      </c>
      <c r="C259" s="187"/>
      <c r="D259" s="187"/>
      <c r="E259" s="208" t="s">
        <v>579</v>
      </c>
      <c r="F259" s="186"/>
      <c r="G259" s="186"/>
      <c r="H259" s="28"/>
      <c r="I259" s="44">
        <v>0</v>
      </c>
      <c r="J259" s="44">
        <v>1200</v>
      </c>
      <c r="K259" s="44">
        <v>1092.24</v>
      </c>
      <c r="L259" s="37">
        <f>K259/J259</f>
        <v>0.9102</v>
      </c>
      <c r="M259" s="37">
        <f>K259/K421</f>
        <v>0.00014561640661855843</v>
      </c>
    </row>
    <row r="260" spans="2:13" ht="12.75" customHeight="1">
      <c r="B260" s="187" t="s">
        <v>297</v>
      </c>
      <c r="C260" s="187"/>
      <c r="D260" s="187"/>
      <c r="E260" s="186" t="s">
        <v>298</v>
      </c>
      <c r="F260" s="186"/>
      <c r="G260" s="186"/>
      <c r="H260" s="12"/>
      <c r="I260" s="40">
        <v>457304.68</v>
      </c>
      <c r="J260" s="40">
        <v>974000</v>
      </c>
      <c r="K260" s="40">
        <v>480695.26</v>
      </c>
      <c r="L260" s="11">
        <f t="shared" si="16"/>
        <v>0.4935269609856263</v>
      </c>
      <c r="M260" s="16">
        <f>K260/K421</f>
        <v>0.06408583867993634</v>
      </c>
    </row>
    <row r="261" spans="2:13" ht="12.75" customHeight="1">
      <c r="B261" s="187" t="s">
        <v>299</v>
      </c>
      <c r="C261" s="187"/>
      <c r="D261" s="187"/>
      <c r="E261" s="186" t="s">
        <v>300</v>
      </c>
      <c r="F261" s="186"/>
      <c r="G261" s="186"/>
      <c r="H261" s="12"/>
      <c r="I261" s="40">
        <v>70253.82</v>
      </c>
      <c r="J261" s="40">
        <v>79200</v>
      </c>
      <c r="K261" s="40">
        <v>79087.13</v>
      </c>
      <c r="L261" s="11">
        <f t="shared" si="16"/>
        <v>0.9985748737373737</v>
      </c>
      <c r="M261" s="16">
        <f>K261/K421</f>
        <v>0.010543821578018376</v>
      </c>
    </row>
    <row r="262" spans="2:13" ht="12.75" customHeight="1">
      <c r="B262" s="187" t="s">
        <v>301</v>
      </c>
      <c r="C262" s="187"/>
      <c r="D262" s="187"/>
      <c r="E262" s="186" t="s">
        <v>302</v>
      </c>
      <c r="F262" s="186"/>
      <c r="G262" s="186"/>
      <c r="H262" s="12"/>
      <c r="I262" s="40">
        <v>84805.76</v>
      </c>
      <c r="J262" s="40">
        <v>170000</v>
      </c>
      <c r="K262" s="40">
        <v>78949.87</v>
      </c>
      <c r="L262" s="11">
        <f t="shared" si="16"/>
        <v>0.46441099999999996</v>
      </c>
      <c r="M262" s="52">
        <f>K262/K421</f>
        <v>0.01052552220427958</v>
      </c>
    </row>
    <row r="263" spans="2:13" ht="12.75" customHeight="1">
      <c r="B263" s="187" t="s">
        <v>303</v>
      </c>
      <c r="C263" s="187"/>
      <c r="D263" s="187"/>
      <c r="E263" s="186" t="s">
        <v>304</v>
      </c>
      <c r="F263" s="186"/>
      <c r="G263" s="186"/>
      <c r="H263" s="12"/>
      <c r="I263" s="40">
        <v>11852.9</v>
      </c>
      <c r="J263" s="40">
        <v>28000</v>
      </c>
      <c r="K263" s="40">
        <v>13233.01</v>
      </c>
      <c r="L263" s="90">
        <f t="shared" si="16"/>
        <v>0.4726075</v>
      </c>
      <c r="M263" s="27">
        <f>K263/K421</f>
        <v>0.001764212412059117</v>
      </c>
    </row>
    <row r="264" spans="2:13" ht="12.75" customHeight="1">
      <c r="B264" s="187" t="s">
        <v>305</v>
      </c>
      <c r="C264" s="187"/>
      <c r="D264" s="187"/>
      <c r="E264" s="186" t="s">
        <v>306</v>
      </c>
      <c r="F264" s="186"/>
      <c r="G264" s="186"/>
      <c r="H264" s="12"/>
      <c r="I264" s="40">
        <v>1718.99</v>
      </c>
      <c r="J264" s="40">
        <v>3000</v>
      </c>
      <c r="K264" s="40">
        <v>1352.59</v>
      </c>
      <c r="L264" s="17">
        <f t="shared" si="16"/>
        <v>0.4508633333333333</v>
      </c>
      <c r="M264" s="16">
        <f>K264/K421</f>
        <v>0.00018032602306104515</v>
      </c>
    </row>
    <row r="265" spans="2:13" ht="12.75" customHeight="1">
      <c r="B265" s="204" t="s">
        <v>576</v>
      </c>
      <c r="C265" s="187"/>
      <c r="D265" s="187"/>
      <c r="E265" s="186" t="s">
        <v>45</v>
      </c>
      <c r="F265" s="186"/>
      <c r="G265" s="186"/>
      <c r="H265" s="12"/>
      <c r="I265" s="40">
        <v>0</v>
      </c>
      <c r="J265" s="40">
        <v>7460</v>
      </c>
      <c r="K265" s="40">
        <v>3900</v>
      </c>
      <c r="L265" s="17">
        <f t="shared" si="16"/>
        <v>0.5227882037533512</v>
      </c>
      <c r="M265" s="16">
        <f>K265/K421</f>
        <v>0.0005199443215890079</v>
      </c>
    </row>
    <row r="266" spans="2:13" ht="12.75" customHeight="1">
      <c r="B266" s="187" t="s">
        <v>307</v>
      </c>
      <c r="C266" s="187"/>
      <c r="D266" s="187"/>
      <c r="E266" s="186" t="s">
        <v>308</v>
      </c>
      <c r="F266" s="186"/>
      <c r="G266" s="186"/>
      <c r="H266" s="12"/>
      <c r="I266" s="40">
        <v>14981.6</v>
      </c>
      <c r="J266" s="40">
        <v>34500</v>
      </c>
      <c r="K266" s="40">
        <v>14023.9</v>
      </c>
      <c r="L266" s="11">
        <f t="shared" si="16"/>
        <v>0.40648985507246377</v>
      </c>
      <c r="M266" s="79">
        <f>K266/K421</f>
        <v>0.0018696531209056633</v>
      </c>
    </row>
    <row r="267" spans="2:13" ht="12.75" customHeight="1">
      <c r="B267" s="187" t="s">
        <v>309</v>
      </c>
      <c r="C267" s="187"/>
      <c r="D267" s="187"/>
      <c r="E267" s="186" t="s">
        <v>310</v>
      </c>
      <c r="F267" s="186"/>
      <c r="G267" s="186"/>
      <c r="H267" s="12"/>
      <c r="I267" s="40">
        <v>1490</v>
      </c>
      <c r="J267" s="40">
        <v>4500</v>
      </c>
      <c r="K267" s="40">
        <v>105</v>
      </c>
      <c r="L267" s="11">
        <f t="shared" si="16"/>
        <v>0.023333333333333334</v>
      </c>
      <c r="M267" s="63">
        <f>K267/K421</f>
        <v>1.3998500965857904E-05</v>
      </c>
    </row>
    <row r="268" spans="2:13" ht="12.75" customHeight="1">
      <c r="B268" s="187" t="s">
        <v>311</v>
      </c>
      <c r="C268" s="187"/>
      <c r="D268" s="187"/>
      <c r="E268" s="186" t="s">
        <v>312</v>
      </c>
      <c r="F268" s="186"/>
      <c r="G268" s="186"/>
      <c r="H268" s="12"/>
      <c r="I268" s="40">
        <v>51794.08</v>
      </c>
      <c r="J268" s="40">
        <v>80000</v>
      </c>
      <c r="K268" s="40">
        <v>46683.35</v>
      </c>
      <c r="L268" s="11">
        <f t="shared" si="16"/>
        <v>0.583541875</v>
      </c>
      <c r="M268" s="16">
        <f>K268/K421</f>
        <v>0.006223780191090309</v>
      </c>
    </row>
    <row r="269" spans="2:13" ht="12.75" customHeight="1">
      <c r="B269" s="187" t="s">
        <v>313</v>
      </c>
      <c r="C269" s="187"/>
      <c r="D269" s="187"/>
      <c r="E269" s="186" t="s">
        <v>314</v>
      </c>
      <c r="F269" s="186"/>
      <c r="G269" s="186"/>
      <c r="H269" s="12"/>
      <c r="I269" s="40">
        <v>0</v>
      </c>
      <c r="J269" s="40">
        <v>1000</v>
      </c>
      <c r="K269" s="40">
        <v>0</v>
      </c>
      <c r="L269" s="11">
        <f t="shared" si="16"/>
        <v>0</v>
      </c>
      <c r="M269" s="16">
        <f>K269/K421</f>
        <v>0</v>
      </c>
    </row>
    <row r="270" spans="2:13" ht="12.75" customHeight="1">
      <c r="B270" s="187" t="s">
        <v>315</v>
      </c>
      <c r="C270" s="187"/>
      <c r="D270" s="187"/>
      <c r="E270" s="186" t="s">
        <v>316</v>
      </c>
      <c r="F270" s="186"/>
      <c r="G270" s="186"/>
      <c r="H270" s="12"/>
      <c r="I270" s="40">
        <v>101</v>
      </c>
      <c r="J270" s="40">
        <v>1100</v>
      </c>
      <c r="K270" s="40">
        <v>125</v>
      </c>
      <c r="L270" s="11">
        <f t="shared" si="16"/>
        <v>0.11363636363636363</v>
      </c>
      <c r="M270" s="16">
        <f>K270/K421</f>
        <v>1.666488210221179E-05</v>
      </c>
    </row>
    <row r="271" spans="2:13" ht="12.75" customHeight="1">
      <c r="B271" s="185" t="s">
        <v>317</v>
      </c>
      <c r="C271" s="185"/>
      <c r="D271" s="185"/>
      <c r="E271" s="186" t="s">
        <v>318</v>
      </c>
      <c r="F271" s="186"/>
      <c r="G271" s="186"/>
      <c r="H271" s="12"/>
      <c r="I271" s="40">
        <v>17879.88</v>
      </c>
      <c r="J271" s="40">
        <v>20500</v>
      </c>
      <c r="K271" s="40">
        <v>16672.36</v>
      </c>
      <c r="L271" s="17">
        <f t="shared" si="16"/>
        <v>0.8132858536585366</v>
      </c>
      <c r="M271" s="16">
        <f>K271/K421</f>
        <v>0.0022227433101250542</v>
      </c>
    </row>
    <row r="272" spans="2:13" ht="12.75" customHeight="1">
      <c r="B272" s="185" t="s">
        <v>319</v>
      </c>
      <c r="C272" s="185"/>
      <c r="D272" s="185"/>
      <c r="E272" s="186" t="s">
        <v>320</v>
      </c>
      <c r="F272" s="186"/>
      <c r="G272" s="186"/>
      <c r="H272" s="12"/>
      <c r="I272" s="40">
        <v>174</v>
      </c>
      <c r="J272" s="40">
        <v>1000</v>
      </c>
      <c r="K272" s="40">
        <v>146.2</v>
      </c>
      <c r="L272" s="17">
        <f t="shared" si="16"/>
        <v>0.1462</v>
      </c>
      <c r="M272" s="16">
        <f>K272/K421</f>
        <v>1.9491246106746907E-05</v>
      </c>
    </row>
    <row r="273" spans="2:13" ht="12.75" customHeight="1">
      <c r="B273" s="187" t="s">
        <v>321</v>
      </c>
      <c r="C273" s="187"/>
      <c r="D273" s="187"/>
      <c r="E273" s="186" t="s">
        <v>322</v>
      </c>
      <c r="F273" s="186"/>
      <c r="G273" s="186"/>
      <c r="H273" s="12"/>
      <c r="I273" s="40">
        <v>3074.89</v>
      </c>
      <c r="J273" s="40">
        <v>6500</v>
      </c>
      <c r="K273" s="40">
        <v>3129.17</v>
      </c>
      <c r="L273" s="11">
        <f t="shared" si="16"/>
        <v>0.48141076923076925</v>
      </c>
      <c r="M273" s="16">
        <f>K273/K421</f>
        <v>0.00041717799302222453</v>
      </c>
    </row>
    <row r="274" spans="2:13" ht="12.75" customHeight="1">
      <c r="B274" s="187" t="s">
        <v>323</v>
      </c>
      <c r="C274" s="187"/>
      <c r="D274" s="187"/>
      <c r="E274" s="186" t="s">
        <v>324</v>
      </c>
      <c r="F274" s="186"/>
      <c r="G274" s="186"/>
      <c r="H274" s="12"/>
      <c r="I274" s="40">
        <v>2274.72</v>
      </c>
      <c r="J274" s="40">
        <v>4200</v>
      </c>
      <c r="K274" s="40">
        <v>3191.8</v>
      </c>
      <c r="L274" s="11">
        <f t="shared" si="16"/>
        <v>0.759952380952381</v>
      </c>
      <c r="M274" s="16">
        <f>K274/K421</f>
        <v>0.0004255277655507167</v>
      </c>
    </row>
    <row r="275" spans="2:13" ht="12.75" customHeight="1">
      <c r="B275" s="187" t="s">
        <v>325</v>
      </c>
      <c r="C275" s="187"/>
      <c r="D275" s="187"/>
      <c r="E275" s="186" t="s">
        <v>326</v>
      </c>
      <c r="F275" s="186"/>
      <c r="G275" s="186"/>
      <c r="H275" s="12"/>
      <c r="I275" s="40">
        <v>0</v>
      </c>
      <c r="J275" s="40">
        <v>4100</v>
      </c>
      <c r="K275" s="40">
        <v>0</v>
      </c>
      <c r="L275" s="11">
        <f t="shared" si="16"/>
        <v>0</v>
      </c>
      <c r="M275" s="16">
        <f>K275/K421</f>
        <v>0</v>
      </c>
    </row>
    <row r="276" spans="2:13" ht="12.75" customHeight="1">
      <c r="B276" s="187" t="s">
        <v>327</v>
      </c>
      <c r="C276" s="187"/>
      <c r="D276" s="187"/>
      <c r="E276" s="186" t="s">
        <v>328</v>
      </c>
      <c r="F276" s="186"/>
      <c r="G276" s="186"/>
      <c r="H276" s="12"/>
      <c r="I276" s="40">
        <v>36750</v>
      </c>
      <c r="J276" s="40">
        <v>57500</v>
      </c>
      <c r="K276" s="40">
        <v>43125</v>
      </c>
      <c r="L276" s="11">
        <f t="shared" si="16"/>
        <v>0.75</v>
      </c>
      <c r="M276" s="16">
        <f>K276/K421</f>
        <v>0.005749384325263067</v>
      </c>
    </row>
    <row r="277" spans="2:13" ht="12.75" customHeight="1">
      <c r="B277" s="204" t="s">
        <v>171</v>
      </c>
      <c r="C277" s="187"/>
      <c r="D277" s="187"/>
      <c r="E277" s="186" t="s">
        <v>172</v>
      </c>
      <c r="F277" s="186"/>
      <c r="G277" s="186"/>
      <c r="H277" s="12"/>
      <c r="I277" s="40">
        <v>0</v>
      </c>
      <c r="J277" s="40">
        <v>200</v>
      </c>
      <c r="K277" s="40">
        <v>84.16</v>
      </c>
      <c r="L277" s="11">
        <f t="shared" si="16"/>
        <v>0.4208</v>
      </c>
      <c r="M277" s="16">
        <f>K277/K421</f>
        <v>1.1220131821777153E-05</v>
      </c>
    </row>
    <row r="278" spans="2:13" ht="12.75" customHeight="1">
      <c r="B278" s="185" t="s">
        <v>329</v>
      </c>
      <c r="C278" s="185"/>
      <c r="D278" s="185"/>
      <c r="E278" s="186" t="s">
        <v>330</v>
      </c>
      <c r="F278" s="186"/>
      <c r="G278" s="186"/>
      <c r="H278" s="12"/>
      <c r="I278" s="40">
        <v>825</v>
      </c>
      <c r="J278" s="40">
        <v>2400</v>
      </c>
      <c r="K278" s="40">
        <v>369</v>
      </c>
      <c r="L278" s="17">
        <f aca="true" t="shared" si="17" ref="L278:L283">K278/J278</f>
        <v>0.15375</v>
      </c>
      <c r="M278" s="16">
        <f>K278/K421</f>
        <v>4.91947319657292E-05</v>
      </c>
    </row>
    <row r="279" spans="2:13" ht="26.25" customHeight="1">
      <c r="B279" s="187" t="s">
        <v>331</v>
      </c>
      <c r="C279" s="187"/>
      <c r="D279" s="187"/>
      <c r="E279" s="205" t="s">
        <v>522</v>
      </c>
      <c r="F279" s="205"/>
      <c r="G279" s="205"/>
      <c r="H279" s="12"/>
      <c r="I279" s="40">
        <v>606.75</v>
      </c>
      <c r="J279" s="40">
        <v>0</v>
      </c>
      <c r="K279" s="40">
        <v>0</v>
      </c>
      <c r="L279" s="91" t="s">
        <v>13</v>
      </c>
      <c r="M279" s="81" t="s">
        <v>13</v>
      </c>
    </row>
    <row r="280" spans="2:13" ht="12.75">
      <c r="B280" s="187" t="s">
        <v>332</v>
      </c>
      <c r="C280" s="187"/>
      <c r="D280" s="187"/>
      <c r="E280" s="186" t="s">
        <v>333</v>
      </c>
      <c r="F280" s="186"/>
      <c r="G280" s="186"/>
      <c r="H280" s="12"/>
      <c r="I280" s="40">
        <v>1752.5</v>
      </c>
      <c r="J280" s="40">
        <v>0</v>
      </c>
      <c r="K280" s="40">
        <v>0</v>
      </c>
      <c r="L280" s="91" t="s">
        <v>13</v>
      </c>
      <c r="M280" s="92" t="s">
        <v>13</v>
      </c>
    </row>
    <row r="281" spans="2:13" ht="16.5" customHeight="1">
      <c r="B281" s="174" t="s">
        <v>334</v>
      </c>
      <c r="C281" s="174"/>
      <c r="D281" s="174"/>
      <c r="E281" s="175" t="s">
        <v>335</v>
      </c>
      <c r="F281" s="175"/>
      <c r="G281" s="175"/>
      <c r="H281" s="28"/>
      <c r="I281" s="39">
        <f>SUM(I282)</f>
        <v>58002.2</v>
      </c>
      <c r="J281" s="39">
        <f>SUM(J282)</f>
        <v>75000</v>
      </c>
      <c r="K281" s="39">
        <f>SUM(K282)</f>
        <v>47481.08</v>
      </c>
      <c r="L281" s="29">
        <f t="shared" si="17"/>
        <v>0.6330810666666666</v>
      </c>
      <c r="M281" s="29">
        <f>K281/K421</f>
        <v>0.006330132802285489</v>
      </c>
    </row>
    <row r="282" spans="2:13" ht="18" customHeight="1">
      <c r="B282" s="185" t="s">
        <v>336</v>
      </c>
      <c r="C282" s="185"/>
      <c r="D282" s="185"/>
      <c r="E282" s="186" t="s">
        <v>337</v>
      </c>
      <c r="F282" s="186"/>
      <c r="G282" s="186"/>
      <c r="H282" s="12"/>
      <c r="I282" s="40">
        <v>58002.2</v>
      </c>
      <c r="J282" s="40">
        <v>75000</v>
      </c>
      <c r="K282" s="40">
        <v>47481.08</v>
      </c>
      <c r="L282" s="17">
        <f t="shared" si="17"/>
        <v>0.6330810666666666</v>
      </c>
      <c r="M282" s="16">
        <f>K282/K421</f>
        <v>0.006330132802285489</v>
      </c>
    </row>
    <row r="283" spans="2:13" ht="16.5" customHeight="1">
      <c r="B283" s="174" t="s">
        <v>338</v>
      </c>
      <c r="C283" s="174"/>
      <c r="D283" s="174"/>
      <c r="E283" s="175" t="s">
        <v>339</v>
      </c>
      <c r="F283" s="175"/>
      <c r="G283" s="175"/>
      <c r="H283" s="28"/>
      <c r="I283" s="39">
        <f>SUM(I284:I287)</f>
        <v>3105.6499999999996</v>
      </c>
      <c r="J283" s="39">
        <f>SUM(J284:J287)</f>
        <v>14000</v>
      </c>
      <c r="K283" s="39">
        <f>SUM(K284:K287)</f>
        <v>2090.51</v>
      </c>
      <c r="L283" s="29">
        <f t="shared" si="17"/>
        <v>0.14932214285714288</v>
      </c>
      <c r="M283" s="29">
        <f>K283/K421</f>
        <v>0.00027870482146795817</v>
      </c>
    </row>
    <row r="284" spans="2:13" ht="12" customHeight="1">
      <c r="B284" s="187" t="s">
        <v>18</v>
      </c>
      <c r="C284" s="187"/>
      <c r="D284" s="187"/>
      <c r="E284" s="186" t="s">
        <v>19</v>
      </c>
      <c r="F284" s="186"/>
      <c r="G284" s="186"/>
      <c r="H284" s="7"/>
      <c r="I284" s="40">
        <v>627.64</v>
      </c>
      <c r="J284" s="40">
        <v>1000</v>
      </c>
      <c r="K284" s="40">
        <v>261.89</v>
      </c>
      <c r="L284" s="16">
        <f>K284/J284</f>
        <v>0.26189</v>
      </c>
      <c r="M284" s="16">
        <f>K284/K421</f>
        <v>3.491492778998596E-05</v>
      </c>
    </row>
    <row r="285" spans="2:13" ht="12.75">
      <c r="B285" s="185" t="s">
        <v>340</v>
      </c>
      <c r="C285" s="185"/>
      <c r="D285" s="185"/>
      <c r="E285" s="186" t="s">
        <v>341</v>
      </c>
      <c r="F285" s="186"/>
      <c r="G285" s="186"/>
      <c r="H285" s="12"/>
      <c r="I285" s="40">
        <v>1000</v>
      </c>
      <c r="J285" s="40">
        <v>4000</v>
      </c>
      <c r="K285" s="40">
        <v>400</v>
      </c>
      <c r="L285" s="17">
        <f aca="true" t="shared" si="18" ref="L285:L316">K285/J285</f>
        <v>0.1</v>
      </c>
      <c r="M285" s="16">
        <f>K285/K421</f>
        <v>5.332762272707773E-05</v>
      </c>
    </row>
    <row r="286" spans="2:13" ht="12.75">
      <c r="B286" s="187" t="s">
        <v>127</v>
      </c>
      <c r="C286" s="187"/>
      <c r="D286" s="187"/>
      <c r="E286" s="186" t="s">
        <v>270</v>
      </c>
      <c r="F286" s="186"/>
      <c r="G286" s="186"/>
      <c r="H286" s="12"/>
      <c r="I286" s="40">
        <v>157.74</v>
      </c>
      <c r="J286" s="40">
        <v>1500</v>
      </c>
      <c r="K286" s="40">
        <v>22.4</v>
      </c>
      <c r="L286" s="17">
        <f t="shared" si="18"/>
        <v>0.014933333333333333</v>
      </c>
      <c r="M286" s="16"/>
    </row>
    <row r="287" spans="2:13" ht="12.75">
      <c r="B287" s="185" t="s">
        <v>342</v>
      </c>
      <c r="C287" s="185"/>
      <c r="D287" s="185"/>
      <c r="E287" s="186" t="s">
        <v>343</v>
      </c>
      <c r="F287" s="186"/>
      <c r="G287" s="186"/>
      <c r="H287" s="12"/>
      <c r="I287" s="40">
        <v>1320.27</v>
      </c>
      <c r="J287" s="40">
        <v>7500</v>
      </c>
      <c r="K287" s="40">
        <v>1406.22</v>
      </c>
      <c r="L287" s="17">
        <f t="shared" si="18"/>
        <v>0.187496</v>
      </c>
      <c r="M287" s="16">
        <f>K287/K421</f>
        <v>0.0001874759240781781</v>
      </c>
    </row>
    <row r="288" spans="2:13" ht="16.5" customHeight="1">
      <c r="B288" s="174" t="s">
        <v>344</v>
      </c>
      <c r="C288" s="174"/>
      <c r="D288" s="174"/>
      <c r="E288" s="175" t="s">
        <v>345</v>
      </c>
      <c r="F288" s="175"/>
      <c r="G288" s="175"/>
      <c r="H288" s="28"/>
      <c r="I288" s="39">
        <f>SUM(I289:I291)</f>
        <v>19372</v>
      </c>
      <c r="J288" s="39">
        <f>SUM(J289:J291)</f>
        <v>28239</v>
      </c>
      <c r="K288" s="39">
        <f>SUM(K289:K291)</f>
        <v>3362.25</v>
      </c>
      <c r="L288" s="29">
        <f t="shared" si="18"/>
        <v>0.1190640603420801</v>
      </c>
      <c r="M288" s="29">
        <f>K288/K421</f>
        <v>0.0004482519987852927</v>
      </c>
    </row>
    <row r="289" spans="2:13" ht="12.75" customHeight="1">
      <c r="B289" s="187" t="s">
        <v>346</v>
      </c>
      <c r="C289" s="187"/>
      <c r="D289" s="187"/>
      <c r="E289" s="186" t="s">
        <v>347</v>
      </c>
      <c r="F289" s="186"/>
      <c r="G289" s="186"/>
      <c r="H289" s="12"/>
      <c r="I289" s="40">
        <v>0</v>
      </c>
      <c r="J289" s="40">
        <v>874</v>
      </c>
      <c r="K289" s="40">
        <v>0</v>
      </c>
      <c r="L289" s="17">
        <f t="shared" si="18"/>
        <v>0</v>
      </c>
      <c r="M289" s="16">
        <f>K289/K421</f>
        <v>0</v>
      </c>
    </row>
    <row r="290" spans="2:13" ht="12.75" customHeight="1">
      <c r="B290" s="187" t="s">
        <v>18</v>
      </c>
      <c r="C290" s="187"/>
      <c r="D290" s="187"/>
      <c r="E290" s="186" t="s">
        <v>19</v>
      </c>
      <c r="F290" s="186"/>
      <c r="G290" s="186"/>
      <c r="H290" s="12"/>
      <c r="I290" s="40">
        <v>322</v>
      </c>
      <c r="J290" s="40">
        <v>365</v>
      </c>
      <c r="K290" s="40">
        <v>362.25</v>
      </c>
      <c r="L290" s="17">
        <f t="shared" si="18"/>
        <v>0.9924657534246575</v>
      </c>
      <c r="M290" s="16">
        <f>K290/K421</f>
        <v>4.8294828332209765E-05</v>
      </c>
    </row>
    <row r="291" spans="2:13" ht="12.75">
      <c r="B291" s="187" t="s">
        <v>348</v>
      </c>
      <c r="C291" s="187"/>
      <c r="D291" s="187"/>
      <c r="E291" s="186" t="s">
        <v>349</v>
      </c>
      <c r="F291" s="186"/>
      <c r="G291" s="186"/>
      <c r="H291" s="12"/>
      <c r="I291" s="40">
        <v>19050</v>
      </c>
      <c r="J291" s="40">
        <v>27000</v>
      </c>
      <c r="K291" s="40">
        <v>3000</v>
      </c>
      <c r="L291" s="11">
        <f t="shared" si="18"/>
        <v>0.1111111111111111</v>
      </c>
      <c r="M291" s="16">
        <f>K291/K421</f>
        <v>0.00039995717045308296</v>
      </c>
    </row>
    <row r="292" spans="2:13" ht="12.75">
      <c r="B292" s="176" t="s">
        <v>350</v>
      </c>
      <c r="C292" s="176"/>
      <c r="D292" s="176"/>
      <c r="E292" s="177" t="s">
        <v>351</v>
      </c>
      <c r="F292" s="177"/>
      <c r="G292" s="177"/>
      <c r="H292" s="4"/>
      <c r="I292" s="38">
        <f>SUM(I293,I295,I297)</f>
        <v>38714.82</v>
      </c>
      <c r="J292" s="38">
        <f>SUM(J293,J295,J297)</f>
        <v>73000</v>
      </c>
      <c r="K292" s="38">
        <f>SUM(K293,K295,K297)</f>
        <v>35251.14</v>
      </c>
      <c r="L292" s="18">
        <f t="shared" si="18"/>
        <v>0.4828923287671233</v>
      </c>
      <c r="M292" s="18">
        <f>K292/K421</f>
        <v>0.0046996487365484965</v>
      </c>
    </row>
    <row r="293" spans="2:13" ht="12.75">
      <c r="B293" s="184" t="s">
        <v>352</v>
      </c>
      <c r="C293" s="184"/>
      <c r="D293" s="184"/>
      <c r="E293" s="181" t="s">
        <v>523</v>
      </c>
      <c r="F293" s="224"/>
      <c r="G293" s="225"/>
      <c r="H293" s="28"/>
      <c r="I293" s="39">
        <f>SUM(I294)</f>
        <v>0</v>
      </c>
      <c r="J293" s="39">
        <f>SUM(J294)</f>
        <v>5000</v>
      </c>
      <c r="K293" s="39">
        <f>SUM(K294)</f>
        <v>2000</v>
      </c>
      <c r="L293" s="29">
        <f t="shared" si="18"/>
        <v>0.4</v>
      </c>
      <c r="M293" s="29">
        <f>K293/K421</f>
        <v>0.0002666381136353886</v>
      </c>
    </row>
    <row r="294" spans="2:13" ht="12.75">
      <c r="B294" s="226" t="s">
        <v>353</v>
      </c>
      <c r="C294" s="226"/>
      <c r="D294" s="226"/>
      <c r="E294" s="230" t="s">
        <v>354</v>
      </c>
      <c r="F294" s="230"/>
      <c r="G294" s="230"/>
      <c r="H294" s="19"/>
      <c r="I294" s="43">
        <v>0</v>
      </c>
      <c r="J294" s="43">
        <v>5000</v>
      </c>
      <c r="K294" s="43">
        <v>2000</v>
      </c>
      <c r="L294" s="16">
        <f t="shared" si="18"/>
        <v>0.4</v>
      </c>
      <c r="M294" s="16">
        <f>K294/K421</f>
        <v>0.0002666381136353886</v>
      </c>
    </row>
    <row r="295" spans="2:13" ht="12.75">
      <c r="B295" s="174" t="s">
        <v>355</v>
      </c>
      <c r="C295" s="174"/>
      <c r="D295" s="174"/>
      <c r="E295" s="175" t="s">
        <v>356</v>
      </c>
      <c r="F295" s="175"/>
      <c r="G295" s="175"/>
      <c r="H295" s="28"/>
      <c r="I295" s="39">
        <f>SUM(I296)</f>
        <v>15000</v>
      </c>
      <c r="J295" s="39">
        <f>SUM(J296)</f>
        <v>30000</v>
      </c>
      <c r="K295" s="39">
        <f>SUM(K296)</f>
        <v>15000</v>
      </c>
      <c r="L295" s="29">
        <f t="shared" si="18"/>
        <v>0.5</v>
      </c>
      <c r="M295" s="29">
        <f>K295/K421</f>
        <v>0.0019997858522654145</v>
      </c>
    </row>
    <row r="296" spans="2:13" ht="12.75">
      <c r="B296" s="187" t="s">
        <v>357</v>
      </c>
      <c r="C296" s="187"/>
      <c r="D296" s="187"/>
      <c r="E296" s="186" t="s">
        <v>358</v>
      </c>
      <c r="F296" s="186"/>
      <c r="G296" s="186"/>
      <c r="H296" s="12"/>
      <c r="I296" s="40">
        <v>15000</v>
      </c>
      <c r="J296" s="40">
        <v>30000</v>
      </c>
      <c r="K296" s="40">
        <v>15000</v>
      </c>
      <c r="L296" s="17">
        <f t="shared" si="18"/>
        <v>0.5</v>
      </c>
      <c r="M296" s="16">
        <f>K296/K421</f>
        <v>0.0019997858522654145</v>
      </c>
    </row>
    <row r="297" spans="2:13" ht="12.75">
      <c r="B297" s="174" t="s">
        <v>359</v>
      </c>
      <c r="C297" s="174"/>
      <c r="D297" s="174"/>
      <c r="E297" s="175" t="s">
        <v>360</v>
      </c>
      <c r="F297" s="175"/>
      <c r="G297" s="175"/>
      <c r="H297" s="28"/>
      <c r="I297" s="39">
        <f>SUM(I298:I299)</f>
        <v>23714.82</v>
      </c>
      <c r="J297" s="39">
        <f>SUM(J298:J299)</f>
        <v>38000</v>
      </c>
      <c r="K297" s="39">
        <f>SUM(K298:K299)</f>
        <v>18251.14</v>
      </c>
      <c r="L297" s="29">
        <f t="shared" si="18"/>
        <v>0.4802931578947368</v>
      </c>
      <c r="M297" s="29">
        <f>K297/K421</f>
        <v>0.002433224770647693</v>
      </c>
    </row>
    <row r="298" spans="2:13" ht="12.75">
      <c r="B298" s="187" t="s">
        <v>361</v>
      </c>
      <c r="C298" s="187"/>
      <c r="D298" s="187"/>
      <c r="E298" s="186" t="s">
        <v>362</v>
      </c>
      <c r="F298" s="186"/>
      <c r="G298" s="186"/>
      <c r="H298" s="12"/>
      <c r="I298" s="40">
        <v>20000</v>
      </c>
      <c r="J298" s="40">
        <v>30000</v>
      </c>
      <c r="K298" s="40">
        <v>15000</v>
      </c>
      <c r="L298" s="17">
        <f t="shared" si="18"/>
        <v>0.5</v>
      </c>
      <c r="M298" s="16">
        <f>K298/K421</f>
        <v>0.0019997858522654145</v>
      </c>
    </row>
    <row r="299" spans="2:13" ht="12.75">
      <c r="B299" s="187" t="s">
        <v>363</v>
      </c>
      <c r="C299" s="187"/>
      <c r="D299" s="187"/>
      <c r="E299" s="186" t="s">
        <v>364</v>
      </c>
      <c r="F299" s="186"/>
      <c r="G299" s="186"/>
      <c r="H299" s="12"/>
      <c r="I299" s="40">
        <v>3714.82</v>
      </c>
      <c r="J299" s="40">
        <v>8000</v>
      </c>
      <c r="K299" s="40">
        <v>3251.14</v>
      </c>
      <c r="L299" s="17">
        <f t="shared" si="18"/>
        <v>0.4063925</v>
      </c>
      <c r="M299" s="16">
        <f>K299/K421</f>
        <v>0.00043343891838227867</v>
      </c>
    </row>
    <row r="300" spans="2:13" ht="12.75">
      <c r="B300" s="176" t="s">
        <v>365</v>
      </c>
      <c r="C300" s="176"/>
      <c r="D300" s="176"/>
      <c r="E300" s="177" t="s">
        <v>366</v>
      </c>
      <c r="F300" s="177"/>
      <c r="G300" s="177"/>
      <c r="H300" s="4"/>
      <c r="I300" s="38">
        <f>SUM(I301,I303,I305,I312,I314,I317,I319,I321,I359)</f>
        <v>1196837.01</v>
      </c>
      <c r="J300" s="38">
        <f>SUM(J301,J303,J305,J312,J314,J317,J319,J321,J359)</f>
        <v>2281156.5700000003</v>
      </c>
      <c r="K300" s="38">
        <f>SUM(K301,K303,K305,K312,K314,K317,K319,K321,K359)</f>
        <v>1203169.53</v>
      </c>
      <c r="L300" s="18">
        <f t="shared" si="18"/>
        <v>0.5274383818380339</v>
      </c>
      <c r="M300" s="18">
        <f>K300/K421</f>
        <v>0.16040542693138857</v>
      </c>
    </row>
    <row r="301" spans="2:13" ht="12.75">
      <c r="B301" s="210" t="s">
        <v>367</v>
      </c>
      <c r="C301" s="184"/>
      <c r="D301" s="184"/>
      <c r="E301" s="223" t="s">
        <v>524</v>
      </c>
      <c r="F301" s="224"/>
      <c r="G301" s="225"/>
      <c r="H301" s="28"/>
      <c r="I301" s="39">
        <f>SUM(I302)</f>
        <v>63759.57</v>
      </c>
      <c r="J301" s="39">
        <f>SUM(J302)</f>
        <v>100000</v>
      </c>
      <c r="K301" s="39">
        <f>SUM(K302)</f>
        <v>74155.47</v>
      </c>
      <c r="L301" s="33">
        <f t="shared" si="18"/>
        <v>0.7415547</v>
      </c>
      <c r="M301" s="102">
        <f>K301/K421</f>
        <v>0.009886337318272827</v>
      </c>
    </row>
    <row r="302" spans="2:13" ht="27" customHeight="1">
      <c r="B302" s="226" t="s">
        <v>368</v>
      </c>
      <c r="C302" s="226"/>
      <c r="D302" s="226"/>
      <c r="E302" s="227" t="s">
        <v>525</v>
      </c>
      <c r="F302" s="228"/>
      <c r="G302" s="229"/>
      <c r="H302" s="19"/>
      <c r="I302" s="43">
        <v>63759.57</v>
      </c>
      <c r="J302" s="43">
        <v>100000</v>
      </c>
      <c r="K302" s="43">
        <v>74155.47</v>
      </c>
      <c r="L302" s="17">
        <f t="shared" si="18"/>
        <v>0.7415547</v>
      </c>
      <c r="M302" s="63">
        <f>K302/K421</f>
        <v>0.009886337318272827</v>
      </c>
    </row>
    <row r="303" spans="2:13" ht="15" customHeight="1">
      <c r="B303" s="210" t="s">
        <v>536</v>
      </c>
      <c r="C303" s="184"/>
      <c r="D303" s="184"/>
      <c r="E303" s="223" t="s">
        <v>537</v>
      </c>
      <c r="F303" s="224"/>
      <c r="G303" s="225"/>
      <c r="H303" s="19"/>
      <c r="I303" s="39">
        <f>SUM(I304)</f>
        <v>0</v>
      </c>
      <c r="J303" s="39">
        <f>SUM(J304)</f>
        <v>5000</v>
      </c>
      <c r="K303" s="39">
        <f>SUM(K304)</f>
        <v>0</v>
      </c>
      <c r="L303" s="33">
        <f>K303/J303</f>
        <v>0</v>
      </c>
      <c r="M303" s="29">
        <f>K303/K421</f>
        <v>0</v>
      </c>
    </row>
    <row r="304" spans="2:13" ht="13.5" customHeight="1">
      <c r="B304" s="187" t="s">
        <v>371</v>
      </c>
      <c r="C304" s="187"/>
      <c r="D304" s="187"/>
      <c r="E304" s="186" t="s">
        <v>372</v>
      </c>
      <c r="F304" s="186"/>
      <c r="G304" s="186"/>
      <c r="H304" s="19"/>
      <c r="I304" s="43">
        <v>0</v>
      </c>
      <c r="J304" s="43">
        <v>5000</v>
      </c>
      <c r="K304" s="43">
        <v>0</v>
      </c>
      <c r="L304" s="17">
        <f>K304/J304</f>
        <v>0</v>
      </c>
      <c r="M304" s="16">
        <f>K304/K421</f>
        <v>0</v>
      </c>
    </row>
    <row r="305" spans="2:13" ht="38.25" customHeight="1">
      <c r="B305" s="174" t="s">
        <v>369</v>
      </c>
      <c r="C305" s="174"/>
      <c r="D305" s="174"/>
      <c r="E305" s="206" t="s">
        <v>370</v>
      </c>
      <c r="F305" s="206"/>
      <c r="G305" s="206"/>
      <c r="H305" s="28"/>
      <c r="I305" s="39">
        <f>SUM(I306:I311)</f>
        <v>540143.2500000001</v>
      </c>
      <c r="J305" s="39">
        <f>SUM(J306:J311)</f>
        <v>1105000</v>
      </c>
      <c r="K305" s="39">
        <f>SUM(K306:K311)</f>
        <v>570286.81</v>
      </c>
      <c r="L305" s="33">
        <f t="shared" si="18"/>
        <v>0.5160966606334842</v>
      </c>
      <c r="M305" s="33">
        <f>K305/K421</f>
        <v>0.07603009962477165</v>
      </c>
    </row>
    <row r="306" spans="2:13" ht="12.75" customHeight="1">
      <c r="B306" s="187" t="s">
        <v>371</v>
      </c>
      <c r="C306" s="187"/>
      <c r="D306" s="187"/>
      <c r="E306" s="186" t="s">
        <v>372</v>
      </c>
      <c r="F306" s="186"/>
      <c r="G306" s="186"/>
      <c r="H306" s="12"/>
      <c r="I306" s="40">
        <v>517660.62</v>
      </c>
      <c r="J306" s="40">
        <v>1051300</v>
      </c>
      <c r="K306" s="40">
        <v>539949.16</v>
      </c>
      <c r="L306" s="17">
        <f t="shared" si="18"/>
        <v>0.5136014077808428</v>
      </c>
      <c r="M306" s="17">
        <f>K306/K421</f>
        <v>0.07198551274070632</v>
      </c>
    </row>
    <row r="307" spans="2:13" ht="12.75" customHeight="1">
      <c r="B307" s="187" t="s">
        <v>373</v>
      </c>
      <c r="C307" s="187"/>
      <c r="D307" s="187"/>
      <c r="E307" s="186" t="s">
        <v>374</v>
      </c>
      <c r="F307" s="186"/>
      <c r="G307" s="186"/>
      <c r="H307" s="12"/>
      <c r="I307" s="40">
        <v>11592</v>
      </c>
      <c r="J307" s="40">
        <v>30400</v>
      </c>
      <c r="K307" s="40">
        <v>10837.32</v>
      </c>
      <c r="L307" s="11">
        <f t="shared" si="18"/>
        <v>0.3564907894736842</v>
      </c>
      <c r="M307" s="17">
        <f>K307/K421</f>
        <v>0.0014448212808315349</v>
      </c>
    </row>
    <row r="308" spans="2:13" ht="12.75" customHeight="1">
      <c r="B308" s="187" t="s">
        <v>375</v>
      </c>
      <c r="C308" s="187"/>
      <c r="D308" s="187"/>
      <c r="E308" s="186" t="s">
        <v>376</v>
      </c>
      <c r="F308" s="186"/>
      <c r="G308" s="186"/>
      <c r="H308" s="12"/>
      <c r="I308" s="40">
        <v>9864.65</v>
      </c>
      <c r="J308" s="40">
        <v>22550</v>
      </c>
      <c r="K308" s="40">
        <v>19212.92</v>
      </c>
      <c r="L308" s="11">
        <f t="shared" si="18"/>
        <v>0.8520141906873614</v>
      </c>
      <c r="M308" s="17">
        <f>K308/K421</f>
        <v>0.002561448373113815</v>
      </c>
    </row>
    <row r="309" spans="2:13" ht="12.75" customHeight="1">
      <c r="B309" s="187" t="s">
        <v>377</v>
      </c>
      <c r="C309" s="187"/>
      <c r="D309" s="187"/>
      <c r="E309" s="186" t="s">
        <v>378</v>
      </c>
      <c r="F309" s="186"/>
      <c r="G309" s="186"/>
      <c r="H309" s="12"/>
      <c r="I309" s="40">
        <v>372.18</v>
      </c>
      <c r="J309" s="40">
        <v>750</v>
      </c>
      <c r="K309" s="40">
        <v>287.41</v>
      </c>
      <c r="L309" s="11">
        <f t="shared" si="18"/>
        <v>0.38321333333333335</v>
      </c>
      <c r="M309" s="17">
        <f>K309/K421</f>
        <v>3.8317230119973525E-05</v>
      </c>
    </row>
    <row r="310" spans="2:13" ht="13.5" customHeight="1">
      <c r="B310" s="185" t="s">
        <v>175</v>
      </c>
      <c r="C310" s="185"/>
      <c r="D310" s="185"/>
      <c r="E310" s="186" t="s">
        <v>176</v>
      </c>
      <c r="F310" s="186"/>
      <c r="G310" s="186"/>
      <c r="H310" s="12"/>
      <c r="I310" s="40">
        <v>300</v>
      </c>
      <c r="J310" s="40">
        <v>0</v>
      </c>
      <c r="K310" s="40">
        <v>0</v>
      </c>
      <c r="L310" s="81" t="s">
        <v>13</v>
      </c>
      <c r="M310" s="81" t="s">
        <v>13</v>
      </c>
    </row>
    <row r="311" spans="2:13" ht="12.75" customHeight="1">
      <c r="B311" s="187" t="s">
        <v>97</v>
      </c>
      <c r="C311" s="187"/>
      <c r="D311" s="187"/>
      <c r="E311" s="186" t="s">
        <v>98</v>
      </c>
      <c r="F311" s="186"/>
      <c r="G311" s="186"/>
      <c r="H311" s="12"/>
      <c r="I311" s="40">
        <v>353.8</v>
      </c>
      <c r="J311" s="40">
        <v>0</v>
      </c>
      <c r="K311" s="40">
        <v>0</v>
      </c>
      <c r="L311" s="91" t="s">
        <v>13</v>
      </c>
      <c r="M311" s="81" t="s">
        <v>13</v>
      </c>
    </row>
    <row r="312" spans="2:13" ht="39" customHeight="1">
      <c r="B312" s="174" t="s">
        <v>379</v>
      </c>
      <c r="C312" s="174"/>
      <c r="D312" s="174"/>
      <c r="E312" s="206" t="s">
        <v>380</v>
      </c>
      <c r="F312" s="206"/>
      <c r="G312" s="206"/>
      <c r="H312" s="28"/>
      <c r="I312" s="39">
        <f>SUM(I313)</f>
        <v>8665.46</v>
      </c>
      <c r="J312" s="39">
        <f>SUM(J313)</f>
        <v>21100</v>
      </c>
      <c r="K312" s="39">
        <f>SUM(K313)</f>
        <v>11323.47</v>
      </c>
      <c r="L312" s="33">
        <f t="shared" si="18"/>
        <v>0.536657345971564</v>
      </c>
      <c r="M312" s="29">
        <f>K312/K421</f>
        <v>0.001509634340303457</v>
      </c>
    </row>
    <row r="313" spans="2:13" ht="12.75" customHeight="1">
      <c r="B313" s="187" t="s">
        <v>381</v>
      </c>
      <c r="C313" s="187"/>
      <c r="D313" s="187"/>
      <c r="E313" s="186" t="s">
        <v>382</v>
      </c>
      <c r="F313" s="186"/>
      <c r="G313" s="186"/>
      <c r="H313" s="12"/>
      <c r="I313" s="40">
        <v>8665.46</v>
      </c>
      <c r="J313" s="40">
        <v>21100</v>
      </c>
      <c r="K313" s="40">
        <v>11323.47</v>
      </c>
      <c r="L313" s="22">
        <f t="shared" si="18"/>
        <v>0.536657345971564</v>
      </c>
      <c r="M313" s="22">
        <f>K313/K421</f>
        <v>0.001509634340303457</v>
      </c>
    </row>
    <row r="314" spans="2:13" ht="27" customHeight="1">
      <c r="B314" s="174" t="s">
        <v>383</v>
      </c>
      <c r="C314" s="174"/>
      <c r="D314" s="174"/>
      <c r="E314" s="206" t="s">
        <v>384</v>
      </c>
      <c r="F314" s="206"/>
      <c r="G314" s="206"/>
      <c r="H314" s="28"/>
      <c r="I314" s="39">
        <f>SUM(I315:I316)</f>
        <v>109021.54</v>
      </c>
      <c r="J314" s="39">
        <f>SUM(J315:J316)</f>
        <v>187000</v>
      </c>
      <c r="K314" s="41">
        <f>SUM(K315:K316)</f>
        <v>96632.84</v>
      </c>
      <c r="L314" s="50">
        <f t="shared" si="18"/>
        <v>0.5167531550802139</v>
      </c>
      <c r="M314" s="50">
        <f>K314/K421</f>
        <v>0.012882999086415164</v>
      </c>
    </row>
    <row r="315" spans="2:13" ht="12.75" customHeight="1">
      <c r="B315" s="187" t="s">
        <v>371</v>
      </c>
      <c r="C315" s="187"/>
      <c r="D315" s="187"/>
      <c r="E315" s="186" t="s">
        <v>372</v>
      </c>
      <c r="F315" s="186"/>
      <c r="G315" s="186"/>
      <c r="H315" s="12"/>
      <c r="I315" s="40">
        <v>109021.54</v>
      </c>
      <c r="J315" s="40">
        <v>177742.92</v>
      </c>
      <c r="K315" s="40">
        <v>96632.84</v>
      </c>
      <c r="L315" s="37">
        <f>K315/J315</f>
        <v>0.5436663243745516</v>
      </c>
      <c r="M315" s="37">
        <f>K315/K421</f>
        <v>0.012882999086415164</v>
      </c>
    </row>
    <row r="316" spans="2:13" ht="12.75" customHeight="1">
      <c r="B316" s="187" t="s">
        <v>538</v>
      </c>
      <c r="C316" s="187"/>
      <c r="D316" s="187"/>
      <c r="E316" s="186" t="s">
        <v>385</v>
      </c>
      <c r="F316" s="186"/>
      <c r="G316" s="186"/>
      <c r="H316" s="12"/>
      <c r="I316" s="40">
        <v>0</v>
      </c>
      <c r="J316" s="40">
        <v>9257.08</v>
      </c>
      <c r="K316" s="40">
        <v>0</v>
      </c>
      <c r="L316" s="17">
        <f t="shared" si="18"/>
        <v>0</v>
      </c>
      <c r="M316" s="17">
        <f>K316/K421</f>
        <v>0</v>
      </c>
    </row>
    <row r="317" spans="2:13" ht="12.75" customHeight="1">
      <c r="B317" s="174" t="s">
        <v>386</v>
      </c>
      <c r="C317" s="174"/>
      <c r="D317" s="174"/>
      <c r="E317" s="175" t="s">
        <v>387</v>
      </c>
      <c r="F317" s="175"/>
      <c r="G317" s="175"/>
      <c r="H317" s="28"/>
      <c r="I317" s="39">
        <f>SUM(I318)</f>
        <v>62908.19</v>
      </c>
      <c r="J317" s="39">
        <f>SUM(J318)</f>
        <v>100000</v>
      </c>
      <c r="K317" s="39">
        <f>SUM(K318)</f>
        <v>70447.61</v>
      </c>
      <c r="L317" s="29">
        <f aca="true" t="shared" si="19" ref="L317:L369">K317/J317</f>
        <v>0.7044761</v>
      </c>
      <c r="M317" s="29">
        <f>K317/K421</f>
        <v>0.00939200892026077</v>
      </c>
    </row>
    <row r="318" spans="2:13" ht="12.75" customHeight="1">
      <c r="B318" s="187" t="s">
        <v>388</v>
      </c>
      <c r="C318" s="187"/>
      <c r="D318" s="187"/>
      <c r="E318" s="186" t="s">
        <v>389</v>
      </c>
      <c r="F318" s="186"/>
      <c r="G318" s="186"/>
      <c r="H318" s="12"/>
      <c r="I318" s="40">
        <v>62908.19</v>
      </c>
      <c r="J318" s="40">
        <v>100000</v>
      </c>
      <c r="K318" s="40">
        <v>70447.61</v>
      </c>
      <c r="L318" s="16">
        <f t="shared" si="19"/>
        <v>0.7044761</v>
      </c>
      <c r="M318" s="16">
        <f>K318/K421</f>
        <v>0.00939200892026077</v>
      </c>
    </row>
    <row r="319" spans="2:13" ht="12.75" customHeight="1">
      <c r="B319" s="184" t="s">
        <v>539</v>
      </c>
      <c r="C319" s="174"/>
      <c r="D319" s="174"/>
      <c r="E319" s="175" t="s">
        <v>540</v>
      </c>
      <c r="F319" s="175"/>
      <c r="G319" s="175"/>
      <c r="H319" s="12"/>
      <c r="I319" s="39">
        <f>SUM(I320)</f>
        <v>69329.01</v>
      </c>
      <c r="J319" s="39">
        <f>SUM(J320)</f>
        <v>131000</v>
      </c>
      <c r="K319" s="39">
        <f>SUM(K320)</f>
        <v>68874.67</v>
      </c>
      <c r="L319" s="29">
        <f>K319/J319</f>
        <v>0.5257608396946565</v>
      </c>
      <c r="M319" s="29">
        <f>SUM(M320)</f>
        <v>0.009182306043029945</v>
      </c>
    </row>
    <row r="320" spans="2:13" ht="12.75" customHeight="1">
      <c r="B320" s="187" t="s">
        <v>371</v>
      </c>
      <c r="C320" s="187"/>
      <c r="D320" s="187"/>
      <c r="E320" s="186" t="s">
        <v>372</v>
      </c>
      <c r="F320" s="186"/>
      <c r="G320" s="186"/>
      <c r="H320" s="12"/>
      <c r="I320" s="40">
        <v>69329.01</v>
      </c>
      <c r="J320" s="40">
        <v>131000</v>
      </c>
      <c r="K320" s="40">
        <v>68874.67</v>
      </c>
      <c r="L320" s="16">
        <f>K320/J320</f>
        <v>0.5257608396946565</v>
      </c>
      <c r="M320" s="16">
        <f>K320/K421</f>
        <v>0.009182306043029945</v>
      </c>
    </row>
    <row r="321" spans="2:13" ht="12.75">
      <c r="B321" s="174" t="s">
        <v>390</v>
      </c>
      <c r="C321" s="174"/>
      <c r="D321" s="174"/>
      <c r="E321" s="175" t="s">
        <v>391</v>
      </c>
      <c r="F321" s="175"/>
      <c r="G321" s="175"/>
      <c r="H321" s="28"/>
      <c r="I321" s="39">
        <f>SUM(I322:I358)</f>
        <v>289237.99999999994</v>
      </c>
      <c r="J321" s="39">
        <f>SUM(J322:J358)</f>
        <v>541305.5700000001</v>
      </c>
      <c r="K321" s="39">
        <f>SUM(K322:K358)</f>
        <v>258163.46</v>
      </c>
      <c r="L321" s="29">
        <f t="shared" si="19"/>
        <v>0.47692740349965357</v>
      </c>
      <c r="M321" s="29">
        <f>K321/K421</f>
        <v>0.03441810899199255</v>
      </c>
    </row>
    <row r="322" spans="2:13" ht="12.75">
      <c r="B322" s="187" t="s">
        <v>392</v>
      </c>
      <c r="C322" s="187"/>
      <c r="D322" s="187"/>
      <c r="E322" s="186" t="s">
        <v>393</v>
      </c>
      <c r="F322" s="186"/>
      <c r="G322" s="186"/>
      <c r="H322" s="12"/>
      <c r="I322" s="40">
        <v>722</v>
      </c>
      <c r="J322" s="40">
        <v>1000</v>
      </c>
      <c r="K322" s="40">
        <v>0</v>
      </c>
      <c r="L322" s="16">
        <f t="shared" si="19"/>
        <v>0</v>
      </c>
      <c r="M322" s="16">
        <f>K322/K421</f>
        <v>0</v>
      </c>
    </row>
    <row r="323" spans="2:13" ht="12.75">
      <c r="B323" s="187" t="s">
        <v>394</v>
      </c>
      <c r="C323" s="187"/>
      <c r="D323" s="187"/>
      <c r="E323" s="186" t="s">
        <v>395</v>
      </c>
      <c r="F323" s="186"/>
      <c r="G323" s="186"/>
      <c r="H323" s="12"/>
      <c r="I323" s="40">
        <v>151222.57</v>
      </c>
      <c r="J323" s="40">
        <v>266200</v>
      </c>
      <c r="K323" s="40">
        <v>130159.82</v>
      </c>
      <c r="L323" s="16">
        <f t="shared" si="19"/>
        <v>0.48895499624342603</v>
      </c>
      <c r="M323" s="16">
        <f>K323/K421</f>
        <v>0.017352784437960865</v>
      </c>
    </row>
    <row r="324" spans="2:13" ht="12.75">
      <c r="B324" s="187" t="s">
        <v>541</v>
      </c>
      <c r="C324" s="187"/>
      <c r="D324" s="187"/>
      <c r="E324" s="186" t="s">
        <v>37</v>
      </c>
      <c r="F324" s="186"/>
      <c r="G324" s="186"/>
      <c r="H324" s="12"/>
      <c r="I324" s="40">
        <v>12612.96</v>
      </c>
      <c r="J324" s="40">
        <v>34831.01</v>
      </c>
      <c r="K324" s="40">
        <v>12809.83</v>
      </c>
      <c r="L324" s="16">
        <f t="shared" si="19"/>
        <v>0.3677708455769729</v>
      </c>
      <c r="M324" s="16">
        <f>K324/K421</f>
        <v>0.0017077944535950052</v>
      </c>
    </row>
    <row r="325" spans="2:13" ht="12.75">
      <c r="B325" s="187" t="s">
        <v>542</v>
      </c>
      <c r="C325" s="187"/>
      <c r="D325" s="187"/>
      <c r="E325" s="186" t="s">
        <v>37</v>
      </c>
      <c r="F325" s="186"/>
      <c r="G325" s="186"/>
      <c r="H325" s="12"/>
      <c r="I325" s="40">
        <v>668.04</v>
      </c>
      <c r="J325" s="40">
        <v>1843.99</v>
      </c>
      <c r="K325" s="40">
        <v>678.17</v>
      </c>
      <c r="L325" s="16">
        <f t="shared" si="19"/>
        <v>0.36777314410598755</v>
      </c>
      <c r="M325" s="16">
        <f>K325/K421</f>
        <v>9.041298476205574E-05</v>
      </c>
    </row>
    <row r="326" spans="2:13" ht="12.75">
      <c r="B326" s="187" t="s">
        <v>396</v>
      </c>
      <c r="C326" s="187"/>
      <c r="D326" s="187"/>
      <c r="E326" s="186" t="s">
        <v>397</v>
      </c>
      <c r="F326" s="186"/>
      <c r="G326" s="186"/>
      <c r="H326" s="12"/>
      <c r="I326" s="40">
        <v>24976.47</v>
      </c>
      <c r="J326" s="40">
        <v>28500</v>
      </c>
      <c r="K326" s="40">
        <v>28212.15</v>
      </c>
      <c r="L326" s="16">
        <f t="shared" si="19"/>
        <v>0.9899</v>
      </c>
      <c r="M326" s="16">
        <f>K326/K421</f>
        <v>0.003761217228799315</v>
      </c>
    </row>
    <row r="327" spans="2:13" ht="12.75">
      <c r="B327" s="187" t="s">
        <v>543</v>
      </c>
      <c r="C327" s="187"/>
      <c r="D327" s="187"/>
      <c r="E327" s="186" t="s">
        <v>39</v>
      </c>
      <c r="F327" s="186"/>
      <c r="G327" s="186"/>
      <c r="H327" s="12"/>
      <c r="I327" s="40">
        <v>2044.08</v>
      </c>
      <c r="J327" s="40">
        <v>0</v>
      </c>
      <c r="K327" s="40">
        <v>0</v>
      </c>
      <c r="L327" s="16" t="s">
        <v>13</v>
      </c>
      <c r="M327" s="16" t="s">
        <v>13</v>
      </c>
    </row>
    <row r="328" spans="2:13" ht="12.75">
      <c r="B328" s="187" t="s">
        <v>544</v>
      </c>
      <c r="C328" s="187"/>
      <c r="D328" s="187"/>
      <c r="E328" s="186" t="s">
        <v>39</v>
      </c>
      <c r="F328" s="186"/>
      <c r="G328" s="186"/>
      <c r="H328" s="12"/>
      <c r="I328" s="40">
        <v>108.22</v>
      </c>
      <c r="J328" s="40">
        <v>0</v>
      </c>
      <c r="K328" s="40">
        <v>0</v>
      </c>
      <c r="L328" s="52" t="s">
        <v>13</v>
      </c>
      <c r="M328" s="52" t="s">
        <v>13</v>
      </c>
    </row>
    <row r="329" spans="2:13" ht="12.75">
      <c r="B329" s="187" t="s">
        <v>398</v>
      </c>
      <c r="C329" s="187"/>
      <c r="D329" s="187"/>
      <c r="E329" s="186" t="s">
        <v>399</v>
      </c>
      <c r="F329" s="186"/>
      <c r="G329" s="186"/>
      <c r="H329" s="12"/>
      <c r="I329" s="40">
        <v>28629.75</v>
      </c>
      <c r="J329" s="40">
        <v>42800</v>
      </c>
      <c r="K329" s="40">
        <v>19986.21</v>
      </c>
      <c r="L329" s="63">
        <f t="shared" si="19"/>
        <v>0.46696752336448594</v>
      </c>
      <c r="M329" s="63">
        <f>K329/K421</f>
        <v>0.00266454266656037</v>
      </c>
    </row>
    <row r="330" spans="2:13" ht="12.75">
      <c r="B330" s="187" t="s">
        <v>545</v>
      </c>
      <c r="C330" s="187"/>
      <c r="D330" s="187"/>
      <c r="E330" s="186" t="s">
        <v>41</v>
      </c>
      <c r="F330" s="186"/>
      <c r="G330" s="186"/>
      <c r="H330" s="12"/>
      <c r="I330" s="40">
        <v>2241.07</v>
      </c>
      <c r="J330" s="40">
        <v>5329.89</v>
      </c>
      <c r="K330" s="40">
        <v>1958.57</v>
      </c>
      <c r="L330" s="16">
        <f t="shared" si="19"/>
        <v>0.36746912225205397</v>
      </c>
      <c r="M330" s="16">
        <f>L330/K421</f>
        <v>4.899063678826984E-08</v>
      </c>
    </row>
    <row r="331" spans="2:13" ht="12.75">
      <c r="B331" s="187" t="s">
        <v>546</v>
      </c>
      <c r="C331" s="187"/>
      <c r="D331" s="187"/>
      <c r="E331" s="186" t="s">
        <v>41</v>
      </c>
      <c r="F331" s="186"/>
      <c r="G331" s="186"/>
      <c r="H331" s="12"/>
      <c r="I331" s="40">
        <v>118.7</v>
      </c>
      <c r="J331" s="40">
        <v>282.17</v>
      </c>
      <c r="K331" s="40">
        <v>103.69</v>
      </c>
      <c r="L331" s="16">
        <f t="shared" si="19"/>
        <v>0.3674735088776269</v>
      </c>
      <c r="M331" s="16">
        <f>K331/K421</f>
        <v>1.3823853001426723E-05</v>
      </c>
    </row>
    <row r="332" spans="2:13" ht="12.75">
      <c r="B332" s="187" t="s">
        <v>400</v>
      </c>
      <c r="C332" s="187"/>
      <c r="D332" s="187"/>
      <c r="E332" s="186" t="s">
        <v>401</v>
      </c>
      <c r="F332" s="186"/>
      <c r="G332" s="186"/>
      <c r="H332" s="12"/>
      <c r="I332" s="40">
        <v>4743.75</v>
      </c>
      <c r="J332" s="40">
        <v>7500</v>
      </c>
      <c r="K332" s="40">
        <v>3357.99</v>
      </c>
      <c r="L332" s="79">
        <f t="shared" si="19"/>
        <v>0.44773199999999996</v>
      </c>
      <c r="M332" s="79">
        <f>K332/K421</f>
        <v>0.0004476840596032493</v>
      </c>
    </row>
    <row r="333" spans="2:13" ht="12.75">
      <c r="B333" s="187" t="s">
        <v>547</v>
      </c>
      <c r="C333" s="187"/>
      <c r="D333" s="187"/>
      <c r="E333" s="186" t="s">
        <v>43</v>
      </c>
      <c r="F333" s="186"/>
      <c r="G333" s="186"/>
      <c r="H333" s="12"/>
      <c r="I333" s="40">
        <v>359.12</v>
      </c>
      <c r="J333" s="40">
        <v>856.26</v>
      </c>
      <c r="K333" s="40">
        <v>313.86</v>
      </c>
      <c r="L333" s="63">
        <f t="shared" si="19"/>
        <v>0.36654754397028944</v>
      </c>
      <c r="M333" s="63">
        <f>K333/K421</f>
        <v>4.184351917280154E-05</v>
      </c>
    </row>
    <row r="334" spans="2:13" ht="12.75">
      <c r="B334" s="245" t="s">
        <v>548</v>
      </c>
      <c r="C334" s="246"/>
      <c r="D334" s="247"/>
      <c r="E334" s="191" t="s">
        <v>43</v>
      </c>
      <c r="F334" s="192"/>
      <c r="G334" s="193"/>
      <c r="H334" s="12"/>
      <c r="I334" s="40">
        <v>19.02</v>
      </c>
      <c r="J334" s="40">
        <v>45.33</v>
      </c>
      <c r="K334" s="40">
        <v>16.62</v>
      </c>
      <c r="L334" s="16">
        <f t="shared" si="19"/>
        <v>0.3666446062210457</v>
      </c>
      <c r="M334" s="16">
        <f>K334/K421</f>
        <v>2.2157627243100796E-06</v>
      </c>
    </row>
    <row r="335" spans="2:13" ht="12.75">
      <c r="B335" s="187" t="s">
        <v>402</v>
      </c>
      <c r="C335" s="187"/>
      <c r="D335" s="187"/>
      <c r="E335" s="186" t="s">
        <v>403</v>
      </c>
      <c r="F335" s="186"/>
      <c r="G335" s="186"/>
      <c r="H335" s="12"/>
      <c r="I335" s="40">
        <v>1739.25</v>
      </c>
      <c r="J335" s="40">
        <v>6500</v>
      </c>
      <c r="K335" s="40">
        <v>3251.85</v>
      </c>
      <c r="L335" s="16">
        <f t="shared" si="19"/>
        <v>0.5002846153846153</v>
      </c>
      <c r="M335" s="16">
        <f>K335/K421</f>
        <v>0.00043353357491261925</v>
      </c>
    </row>
    <row r="336" spans="2:13" ht="12.75">
      <c r="B336" s="187" t="s">
        <v>549</v>
      </c>
      <c r="C336" s="187"/>
      <c r="D336" s="187"/>
      <c r="E336" s="186" t="s">
        <v>19</v>
      </c>
      <c r="F336" s="186"/>
      <c r="G336" s="186"/>
      <c r="H336" s="12"/>
      <c r="I336" s="40">
        <v>0</v>
      </c>
      <c r="J336" s="40">
        <v>992.46</v>
      </c>
      <c r="K336" s="40">
        <v>237.43</v>
      </c>
      <c r="L336" s="16">
        <f t="shared" si="19"/>
        <v>0.23923382302561313</v>
      </c>
      <c r="M336" s="16">
        <f>K336/K421</f>
        <v>3.165394366022516E-05</v>
      </c>
    </row>
    <row r="337" spans="2:13" ht="12.75">
      <c r="B337" s="187" t="s">
        <v>550</v>
      </c>
      <c r="C337" s="187"/>
      <c r="D337" s="187"/>
      <c r="E337" s="186" t="s">
        <v>19</v>
      </c>
      <c r="F337" s="186"/>
      <c r="G337" s="186"/>
      <c r="H337" s="12"/>
      <c r="I337" s="40">
        <v>0</v>
      </c>
      <c r="J337" s="40">
        <v>52.54</v>
      </c>
      <c r="K337" s="40">
        <v>12.57</v>
      </c>
      <c r="L337" s="16">
        <f t="shared" si="19"/>
        <v>0.2392462885420632</v>
      </c>
      <c r="M337" s="16">
        <f>K337/K421</f>
        <v>1.6758205441984176E-06</v>
      </c>
    </row>
    <row r="338" spans="2:13" ht="12.75">
      <c r="B338" s="187" t="s">
        <v>404</v>
      </c>
      <c r="C338" s="187"/>
      <c r="D338" s="187"/>
      <c r="E338" s="186" t="s">
        <v>405</v>
      </c>
      <c r="F338" s="186"/>
      <c r="G338" s="186"/>
      <c r="H338" s="12"/>
      <c r="I338" s="40">
        <v>21995.77</v>
      </c>
      <c r="J338" s="40">
        <v>37490</v>
      </c>
      <c r="K338" s="40">
        <v>14581.8</v>
      </c>
      <c r="L338" s="16">
        <f t="shared" si="19"/>
        <v>0.388951720458789</v>
      </c>
      <c r="M338" s="16">
        <f>K338/K421</f>
        <v>0.001944031822704255</v>
      </c>
    </row>
    <row r="339" spans="2:13" ht="12.75">
      <c r="B339" s="187" t="s">
        <v>551</v>
      </c>
      <c r="C339" s="187"/>
      <c r="D339" s="187"/>
      <c r="E339" s="186" t="s">
        <v>27</v>
      </c>
      <c r="F339" s="186"/>
      <c r="G339" s="186"/>
      <c r="H339" s="12"/>
      <c r="I339" s="40">
        <v>195.32</v>
      </c>
      <c r="J339" s="40">
        <v>1424.58</v>
      </c>
      <c r="K339" s="40">
        <v>284.92</v>
      </c>
      <c r="L339" s="16">
        <f t="shared" si="19"/>
        <v>0.20000280784511928</v>
      </c>
      <c r="M339" s="16">
        <f>K339/K421</f>
        <v>3.7985265668497465E-05</v>
      </c>
    </row>
    <row r="340" spans="2:13" ht="12.75">
      <c r="B340" s="187" t="s">
        <v>552</v>
      </c>
      <c r="C340" s="187"/>
      <c r="D340" s="187"/>
      <c r="E340" s="186" t="s">
        <v>27</v>
      </c>
      <c r="F340" s="186"/>
      <c r="G340" s="186"/>
      <c r="H340" s="12"/>
      <c r="I340" s="40">
        <v>10.34</v>
      </c>
      <c r="J340" s="40">
        <v>75.42</v>
      </c>
      <c r="K340" s="40">
        <v>15.08</v>
      </c>
      <c r="L340" s="16">
        <f t="shared" si="19"/>
        <v>0.19994696367011403</v>
      </c>
      <c r="M340" s="16">
        <f>K340/K421</f>
        <v>2.01045137681083E-06</v>
      </c>
    </row>
    <row r="341" spans="2:13" ht="12.75">
      <c r="B341" s="187" t="s">
        <v>406</v>
      </c>
      <c r="C341" s="187"/>
      <c r="D341" s="187"/>
      <c r="E341" s="186" t="s">
        <v>407</v>
      </c>
      <c r="F341" s="186"/>
      <c r="G341" s="186"/>
      <c r="H341" s="12"/>
      <c r="I341" s="40">
        <v>302</v>
      </c>
      <c r="J341" s="40">
        <v>465</v>
      </c>
      <c r="K341" s="40">
        <v>245</v>
      </c>
      <c r="L341" s="16">
        <f t="shared" si="19"/>
        <v>0.5268817204301075</v>
      </c>
      <c r="M341" s="16">
        <f>K341/K421</f>
        <v>3.2663168920335106E-05</v>
      </c>
    </row>
    <row r="342" spans="2:13" ht="12.75">
      <c r="B342" s="185" t="s">
        <v>408</v>
      </c>
      <c r="C342" s="185"/>
      <c r="D342" s="185"/>
      <c r="E342" s="186" t="s">
        <v>409</v>
      </c>
      <c r="F342" s="186"/>
      <c r="G342" s="186"/>
      <c r="H342" s="12"/>
      <c r="I342" s="40">
        <v>15584.78</v>
      </c>
      <c r="J342" s="40">
        <v>41000</v>
      </c>
      <c r="K342" s="40">
        <v>22163.86</v>
      </c>
      <c r="L342" s="16">
        <f t="shared" si="19"/>
        <v>0.5405819512195122</v>
      </c>
      <c r="M342" s="16">
        <f>K342/K421</f>
        <v>0.0029548649106394226</v>
      </c>
    </row>
    <row r="343" spans="2:13" ht="12.75">
      <c r="B343" s="185" t="s">
        <v>553</v>
      </c>
      <c r="C343" s="185"/>
      <c r="D343" s="185"/>
      <c r="E343" s="186" t="s">
        <v>21</v>
      </c>
      <c r="F343" s="186"/>
      <c r="G343" s="186"/>
      <c r="H343" s="12"/>
      <c r="I343" s="40">
        <v>481.92</v>
      </c>
      <c r="J343" s="40">
        <v>29821.15</v>
      </c>
      <c r="K343" s="40">
        <v>365.16</v>
      </c>
      <c r="L343" s="16">
        <f t="shared" si="19"/>
        <v>0.012245000611981765</v>
      </c>
      <c r="M343" s="16">
        <f>K343/K421</f>
        <v>4.868278678754926E-05</v>
      </c>
    </row>
    <row r="344" spans="2:13" ht="12.75">
      <c r="B344" s="185" t="s">
        <v>530</v>
      </c>
      <c r="C344" s="185"/>
      <c r="D344" s="185"/>
      <c r="E344" s="186" t="s">
        <v>21</v>
      </c>
      <c r="F344" s="186"/>
      <c r="G344" s="186"/>
      <c r="H344" s="12"/>
      <c r="I344" s="40">
        <v>25.52</v>
      </c>
      <c r="J344" s="40">
        <v>1578.77</v>
      </c>
      <c r="K344" s="40">
        <v>19.34</v>
      </c>
      <c r="L344" s="16">
        <f t="shared" si="19"/>
        <v>0.012250042754802789</v>
      </c>
      <c r="M344" s="16">
        <f>K344/K421</f>
        <v>2.578390558854208E-06</v>
      </c>
    </row>
    <row r="345" spans="2:13" ht="12.75">
      <c r="B345" s="185" t="s">
        <v>410</v>
      </c>
      <c r="C345" s="185"/>
      <c r="D345" s="185"/>
      <c r="E345" s="186" t="s">
        <v>411</v>
      </c>
      <c r="F345" s="186"/>
      <c r="G345" s="186"/>
      <c r="H345" s="12"/>
      <c r="I345" s="40">
        <v>341.7</v>
      </c>
      <c r="J345" s="40">
        <v>700</v>
      </c>
      <c r="K345" s="40">
        <v>332.1</v>
      </c>
      <c r="L345" s="16">
        <f t="shared" si="19"/>
        <v>0.4744285714285715</v>
      </c>
      <c r="M345" s="16">
        <f>K349/K421</f>
        <v>0.0002891663678564426</v>
      </c>
    </row>
    <row r="346" spans="2:13" ht="12.75">
      <c r="B346" s="187" t="s">
        <v>412</v>
      </c>
      <c r="C346" s="187"/>
      <c r="D346" s="187"/>
      <c r="E346" s="186" t="s">
        <v>413</v>
      </c>
      <c r="F346" s="186"/>
      <c r="G346" s="186"/>
      <c r="H346" s="12"/>
      <c r="I346" s="40">
        <v>2508.68</v>
      </c>
      <c r="J346" s="40">
        <v>5500</v>
      </c>
      <c r="K346" s="40">
        <v>2537.44</v>
      </c>
      <c r="L346" s="52">
        <f t="shared" si="19"/>
        <v>0.4613527272727273</v>
      </c>
      <c r="M346" s="52">
        <f>K346/K421</f>
        <v>0.00033828910753149025</v>
      </c>
    </row>
    <row r="347" spans="2:13" ht="12.75">
      <c r="B347" s="187" t="s">
        <v>554</v>
      </c>
      <c r="C347" s="187"/>
      <c r="D347" s="187"/>
      <c r="E347" s="186" t="s">
        <v>163</v>
      </c>
      <c r="F347" s="186"/>
      <c r="G347" s="186"/>
      <c r="H347" s="12"/>
      <c r="I347" s="42">
        <v>68.38</v>
      </c>
      <c r="J347" s="40">
        <v>474.86</v>
      </c>
      <c r="K347" s="42">
        <v>94.97</v>
      </c>
      <c r="L347" s="27">
        <f t="shared" si="19"/>
        <v>0.1999957882323211</v>
      </c>
      <c r="M347" s="27">
        <f>K347/K421</f>
        <v>1.2661310825976429E-05</v>
      </c>
    </row>
    <row r="348" spans="2:13" ht="12.75">
      <c r="B348" s="187" t="s">
        <v>555</v>
      </c>
      <c r="C348" s="187"/>
      <c r="D348" s="187"/>
      <c r="E348" s="186" t="s">
        <v>163</v>
      </c>
      <c r="F348" s="186"/>
      <c r="G348" s="186"/>
      <c r="H348" s="12"/>
      <c r="I348" s="42">
        <v>3.62</v>
      </c>
      <c r="J348" s="40">
        <v>25.14</v>
      </c>
      <c r="K348" s="42">
        <v>5.03</v>
      </c>
      <c r="L348" s="27">
        <f t="shared" si="19"/>
        <v>0.20007955449482898</v>
      </c>
      <c r="M348" s="27">
        <f>K348/K421</f>
        <v>6.705948557930025E-07</v>
      </c>
    </row>
    <row r="349" spans="2:13" ht="12.75">
      <c r="B349" s="187" t="s">
        <v>414</v>
      </c>
      <c r="C349" s="187"/>
      <c r="D349" s="187"/>
      <c r="E349" s="186" t="s">
        <v>415</v>
      </c>
      <c r="F349" s="186"/>
      <c r="G349" s="186"/>
      <c r="H349" s="12"/>
      <c r="I349" s="40">
        <v>1612.55</v>
      </c>
      <c r="J349" s="40">
        <v>5000</v>
      </c>
      <c r="K349" s="40">
        <v>2168.98</v>
      </c>
      <c r="L349" s="16">
        <f t="shared" si="19"/>
        <v>0.433796</v>
      </c>
      <c r="M349" s="16">
        <f>K349/K421</f>
        <v>0.0002891663678564426</v>
      </c>
    </row>
    <row r="350" spans="2:13" ht="12.75">
      <c r="B350" s="187" t="s">
        <v>556</v>
      </c>
      <c r="C350" s="187"/>
      <c r="D350" s="187"/>
      <c r="E350" s="186" t="s">
        <v>270</v>
      </c>
      <c r="F350" s="186"/>
      <c r="G350" s="186"/>
      <c r="H350" s="12"/>
      <c r="I350" s="40">
        <v>173.04</v>
      </c>
      <c r="J350" s="40">
        <v>1208.04</v>
      </c>
      <c r="K350" s="40">
        <v>257.18</v>
      </c>
      <c r="L350" s="16">
        <f t="shared" si="19"/>
        <v>0.21289030164564088</v>
      </c>
      <c r="M350" s="16">
        <f>K350/K421</f>
        <v>3.428699503237463E-05</v>
      </c>
    </row>
    <row r="351" spans="2:13" ht="12.75">
      <c r="B351" s="187" t="s">
        <v>557</v>
      </c>
      <c r="C351" s="187"/>
      <c r="D351" s="187"/>
      <c r="E351" s="186" t="s">
        <v>270</v>
      </c>
      <c r="F351" s="186"/>
      <c r="G351" s="186"/>
      <c r="H351" s="12"/>
      <c r="I351" s="40">
        <v>9.16</v>
      </c>
      <c r="J351" s="40">
        <v>63.96</v>
      </c>
      <c r="K351" s="40">
        <v>13.62</v>
      </c>
      <c r="L351" s="16">
        <f t="shared" si="19"/>
        <v>0.21294559099437146</v>
      </c>
      <c r="M351" s="16">
        <f>K351/K421</f>
        <v>1.8158055538569964E-06</v>
      </c>
    </row>
    <row r="352" spans="2:13" ht="12.75" customHeight="1">
      <c r="B352" s="187" t="s">
        <v>416</v>
      </c>
      <c r="C352" s="187"/>
      <c r="D352" s="187"/>
      <c r="E352" s="186" t="s">
        <v>417</v>
      </c>
      <c r="F352" s="186"/>
      <c r="G352" s="186"/>
      <c r="H352" s="12"/>
      <c r="I352" s="40">
        <v>0</v>
      </c>
      <c r="J352" s="40">
        <v>1500</v>
      </c>
      <c r="K352" s="40">
        <v>19</v>
      </c>
      <c r="L352" s="17">
        <f t="shared" si="19"/>
        <v>0.012666666666666666</v>
      </c>
      <c r="M352" s="17">
        <f>K352/K421</f>
        <v>2.533062079536192E-06</v>
      </c>
    </row>
    <row r="353" spans="2:13" ht="12.75">
      <c r="B353" s="187" t="s">
        <v>418</v>
      </c>
      <c r="C353" s="187"/>
      <c r="D353" s="187"/>
      <c r="E353" s="186" t="s">
        <v>419</v>
      </c>
      <c r="F353" s="186"/>
      <c r="G353" s="186"/>
      <c r="H353" s="12"/>
      <c r="I353" s="40">
        <v>11950</v>
      </c>
      <c r="J353" s="40">
        <v>13700</v>
      </c>
      <c r="K353" s="40">
        <v>10300</v>
      </c>
      <c r="L353" s="17">
        <f t="shared" si="19"/>
        <v>0.7518248175182481</v>
      </c>
      <c r="M353" s="17">
        <f>K353/K421</f>
        <v>0.0013731862852222514</v>
      </c>
    </row>
    <row r="354" spans="2:13" ht="12.75">
      <c r="B354" s="185" t="s">
        <v>70</v>
      </c>
      <c r="C354" s="185"/>
      <c r="D354" s="185"/>
      <c r="E354" s="186" t="s">
        <v>71</v>
      </c>
      <c r="F354" s="186"/>
      <c r="G354" s="186"/>
      <c r="H354" s="12"/>
      <c r="I354" s="40">
        <v>508.8</v>
      </c>
      <c r="J354" s="40">
        <v>510</v>
      </c>
      <c r="K354" s="40">
        <v>508.8</v>
      </c>
      <c r="L354" s="17">
        <f t="shared" si="19"/>
        <v>0.9976470588235294</v>
      </c>
      <c r="M354" s="17">
        <f>K354/K421</f>
        <v>6.783273610884286E-05</v>
      </c>
    </row>
    <row r="355" spans="2:13" ht="12.75">
      <c r="B355" s="204" t="s">
        <v>171</v>
      </c>
      <c r="C355" s="187"/>
      <c r="D355" s="187"/>
      <c r="E355" s="186" t="s">
        <v>172</v>
      </c>
      <c r="F355" s="186"/>
      <c r="G355" s="186"/>
      <c r="H355" s="12"/>
      <c r="I355" s="40">
        <v>0</v>
      </c>
      <c r="J355" s="40">
        <v>35</v>
      </c>
      <c r="K355" s="40">
        <v>34.6</v>
      </c>
      <c r="L355" s="17">
        <f t="shared" si="19"/>
        <v>0.9885714285714287</v>
      </c>
      <c r="M355" s="17">
        <f>K355/K421</f>
        <v>4.6128393658922235E-06</v>
      </c>
    </row>
    <row r="356" spans="2:13" ht="12.75" customHeight="1">
      <c r="B356" s="185" t="s">
        <v>420</v>
      </c>
      <c r="C356" s="185"/>
      <c r="D356" s="185"/>
      <c r="E356" s="186" t="s">
        <v>421</v>
      </c>
      <c r="F356" s="186"/>
      <c r="G356" s="186"/>
      <c r="H356" s="12"/>
      <c r="I356" s="40">
        <v>1034</v>
      </c>
      <c r="J356" s="40">
        <v>4000</v>
      </c>
      <c r="K356" s="40">
        <v>3117.82</v>
      </c>
      <c r="L356" s="17">
        <f t="shared" si="19"/>
        <v>0.779455</v>
      </c>
      <c r="M356" s="17">
        <f>K356/K421</f>
        <v>0.0004156648217273437</v>
      </c>
    </row>
    <row r="357" spans="2:13" ht="28.5" customHeight="1">
      <c r="B357" s="187" t="s">
        <v>422</v>
      </c>
      <c r="C357" s="187"/>
      <c r="D357" s="187"/>
      <c r="E357" s="205" t="s">
        <v>517</v>
      </c>
      <c r="F357" s="205"/>
      <c r="G357" s="205"/>
      <c r="H357" s="12"/>
      <c r="I357" s="40">
        <v>231.5</v>
      </c>
      <c r="J357" s="40">
        <v>0</v>
      </c>
      <c r="K357" s="40">
        <v>0</v>
      </c>
      <c r="L357" s="16" t="s">
        <v>13</v>
      </c>
      <c r="M357" s="16" t="s">
        <v>13</v>
      </c>
    </row>
    <row r="358" spans="2:13" ht="12.75" customHeight="1">
      <c r="B358" s="187" t="s">
        <v>423</v>
      </c>
      <c r="C358" s="187"/>
      <c r="D358" s="187"/>
      <c r="E358" s="186" t="s">
        <v>424</v>
      </c>
      <c r="F358" s="186"/>
      <c r="G358" s="186"/>
      <c r="H358" s="12"/>
      <c r="I358" s="40">
        <v>1995.92</v>
      </c>
      <c r="J358" s="40">
        <v>0</v>
      </c>
      <c r="K358" s="40">
        <v>0</v>
      </c>
      <c r="L358" s="16" t="s">
        <v>13</v>
      </c>
      <c r="M358" s="16" t="s">
        <v>13</v>
      </c>
    </row>
    <row r="359" spans="2:13" ht="12.75">
      <c r="B359" s="174" t="s">
        <v>425</v>
      </c>
      <c r="C359" s="174"/>
      <c r="D359" s="174"/>
      <c r="E359" s="175" t="s">
        <v>426</v>
      </c>
      <c r="F359" s="175"/>
      <c r="G359" s="175"/>
      <c r="H359" s="28"/>
      <c r="I359" s="39">
        <f>SUM(I360:I360)</f>
        <v>53771.99</v>
      </c>
      <c r="J359" s="39">
        <f>SUM(J360:J360)</f>
        <v>90751</v>
      </c>
      <c r="K359" s="39">
        <f>SUM(K360:K360)</f>
        <v>53285.2</v>
      </c>
      <c r="L359" s="29">
        <f t="shared" si="19"/>
        <v>0.5871582682284492</v>
      </c>
      <c r="M359" s="29">
        <f>K359/K421</f>
        <v>0.007103932606342205</v>
      </c>
    </row>
    <row r="360" spans="2:13" ht="12.75">
      <c r="B360" s="187" t="s">
        <v>371</v>
      </c>
      <c r="C360" s="187"/>
      <c r="D360" s="187"/>
      <c r="E360" s="186" t="s">
        <v>372</v>
      </c>
      <c r="F360" s="186"/>
      <c r="G360" s="186"/>
      <c r="H360" s="12"/>
      <c r="I360" s="40">
        <v>53771.99</v>
      </c>
      <c r="J360" s="40">
        <v>90751</v>
      </c>
      <c r="K360" s="40">
        <v>53285.2</v>
      </c>
      <c r="L360" s="17">
        <f>K360/J360</f>
        <v>0.5871582682284492</v>
      </c>
      <c r="M360" s="17">
        <f>K360/K421</f>
        <v>0.007103932606342205</v>
      </c>
    </row>
    <row r="361" spans="2:13" ht="12.75">
      <c r="B361" s="176" t="s">
        <v>427</v>
      </c>
      <c r="C361" s="176"/>
      <c r="D361" s="176"/>
      <c r="E361" s="177" t="s">
        <v>428</v>
      </c>
      <c r="F361" s="177"/>
      <c r="G361" s="177"/>
      <c r="H361" s="4"/>
      <c r="I361" s="38">
        <f>SUM(I362,I372)</f>
        <v>26108.32</v>
      </c>
      <c r="J361" s="38">
        <f>SUM(J362,J372)</f>
        <v>130600</v>
      </c>
      <c r="K361" s="38">
        <f>SUM(K362,K372)</f>
        <v>67867.82</v>
      </c>
      <c r="L361" s="18">
        <f t="shared" si="19"/>
        <v>0.5196617151607964</v>
      </c>
      <c r="M361" s="18">
        <f>K361/K421</f>
        <v>0.009048073750673052</v>
      </c>
    </row>
    <row r="362" spans="2:13" ht="12.75">
      <c r="B362" s="174" t="s">
        <v>429</v>
      </c>
      <c r="C362" s="174"/>
      <c r="D362" s="174"/>
      <c r="E362" s="175" t="s">
        <v>430</v>
      </c>
      <c r="F362" s="175"/>
      <c r="G362" s="175"/>
      <c r="H362" s="28"/>
      <c r="I362" s="39">
        <f>SUM(I363:I371)</f>
        <v>26108.32</v>
      </c>
      <c r="J362" s="39">
        <f>SUM(J363:J371)</f>
        <v>64900</v>
      </c>
      <c r="K362" s="39">
        <f>SUM(K363:K371)</f>
        <v>31983.170000000002</v>
      </c>
      <c r="L362" s="29">
        <f t="shared" si="19"/>
        <v>0.4928069337442219</v>
      </c>
      <c r="M362" s="29">
        <f>K362/K421</f>
        <v>0.004263966058439977</v>
      </c>
    </row>
    <row r="363" spans="2:13" ht="12.75">
      <c r="B363" s="187" t="s">
        <v>34</v>
      </c>
      <c r="C363" s="187"/>
      <c r="D363" s="187"/>
      <c r="E363" s="186" t="s">
        <v>35</v>
      </c>
      <c r="F363" s="186"/>
      <c r="G363" s="186"/>
      <c r="H363" s="36"/>
      <c r="I363" s="44">
        <v>982.76</v>
      </c>
      <c r="J363" s="44">
        <v>4200</v>
      </c>
      <c r="K363" s="44">
        <v>2514.67</v>
      </c>
      <c r="L363" s="37">
        <f>K363/J363</f>
        <v>0.5987309523809524</v>
      </c>
      <c r="M363" s="37">
        <f>K363/K421</f>
        <v>0.00033525343260775136</v>
      </c>
    </row>
    <row r="364" spans="2:13" ht="12.75">
      <c r="B364" s="187" t="s">
        <v>431</v>
      </c>
      <c r="C364" s="187"/>
      <c r="D364" s="187"/>
      <c r="E364" s="186" t="s">
        <v>432</v>
      </c>
      <c r="F364" s="186"/>
      <c r="G364" s="186"/>
      <c r="H364" s="12"/>
      <c r="I364" s="40">
        <v>16147.57</v>
      </c>
      <c r="J364" s="40">
        <v>44200</v>
      </c>
      <c r="K364" s="40">
        <v>21833.88</v>
      </c>
      <c r="L364" s="52">
        <f t="shared" si="19"/>
        <v>0.493979185520362</v>
      </c>
      <c r="M364" s="52">
        <f>K364/K421</f>
        <v>0.0029108722882707195</v>
      </c>
    </row>
    <row r="365" spans="2:13" ht="12.75">
      <c r="B365" s="187" t="s">
        <v>433</v>
      </c>
      <c r="C365" s="187"/>
      <c r="D365" s="187"/>
      <c r="E365" s="186" t="s">
        <v>434</v>
      </c>
      <c r="F365" s="186"/>
      <c r="G365" s="186"/>
      <c r="H365" s="12"/>
      <c r="I365" s="40">
        <v>2799.11</v>
      </c>
      <c r="J365" s="40">
        <v>3200</v>
      </c>
      <c r="K365" s="40">
        <v>2921.75</v>
      </c>
      <c r="L365" s="63">
        <f t="shared" si="19"/>
        <v>0.913046875</v>
      </c>
      <c r="M365" s="63">
        <f>K365/K421</f>
        <v>0.00038952495425709834</v>
      </c>
    </row>
    <row r="366" spans="2:13" ht="12.75">
      <c r="B366" s="187" t="s">
        <v>435</v>
      </c>
      <c r="C366" s="187"/>
      <c r="D366" s="187"/>
      <c r="E366" s="186" t="s">
        <v>436</v>
      </c>
      <c r="F366" s="186"/>
      <c r="G366" s="186"/>
      <c r="H366" s="12"/>
      <c r="I366" s="40">
        <v>2835.32</v>
      </c>
      <c r="J366" s="40">
        <v>7100</v>
      </c>
      <c r="K366" s="40">
        <v>4058.34</v>
      </c>
      <c r="L366" s="16">
        <f t="shared" si="19"/>
        <v>0.5715971830985915</v>
      </c>
      <c r="M366" s="16">
        <f>K366/K421</f>
        <v>0.0005410540610455215</v>
      </c>
    </row>
    <row r="367" spans="2:13" ht="12.75">
      <c r="B367" s="187" t="s">
        <v>437</v>
      </c>
      <c r="C367" s="187"/>
      <c r="D367" s="187"/>
      <c r="E367" s="186" t="s">
        <v>438</v>
      </c>
      <c r="F367" s="186"/>
      <c r="G367" s="186"/>
      <c r="H367" s="12"/>
      <c r="I367" s="40">
        <v>380.66</v>
      </c>
      <c r="J367" s="40">
        <v>1200</v>
      </c>
      <c r="K367" s="40">
        <v>654.53</v>
      </c>
      <c r="L367" s="16">
        <f t="shared" si="19"/>
        <v>0.5454416666666666</v>
      </c>
      <c r="M367" s="16">
        <f>K367/K421</f>
        <v>8.726132225888546E-05</v>
      </c>
    </row>
    <row r="368" spans="2:13" ht="12.75">
      <c r="B368" s="187" t="s">
        <v>18</v>
      </c>
      <c r="C368" s="187"/>
      <c r="D368" s="187"/>
      <c r="E368" s="186" t="s">
        <v>19</v>
      </c>
      <c r="F368" s="186"/>
      <c r="G368" s="186"/>
      <c r="H368" s="12"/>
      <c r="I368" s="40">
        <v>488</v>
      </c>
      <c r="J368" s="40">
        <v>1300</v>
      </c>
      <c r="K368" s="40">
        <v>0</v>
      </c>
      <c r="L368" s="79">
        <f t="shared" si="19"/>
        <v>0</v>
      </c>
      <c r="M368" s="79">
        <f>K368/K421</f>
        <v>0</v>
      </c>
    </row>
    <row r="369" spans="2:13" ht="12.75">
      <c r="B369" s="187" t="s">
        <v>439</v>
      </c>
      <c r="C369" s="187"/>
      <c r="D369" s="187"/>
      <c r="E369" s="186" t="s">
        <v>440</v>
      </c>
      <c r="F369" s="186"/>
      <c r="G369" s="186"/>
      <c r="H369" s="12"/>
      <c r="I369" s="40">
        <v>599.9</v>
      </c>
      <c r="J369" s="40">
        <v>1000</v>
      </c>
      <c r="K369" s="40">
        <v>0</v>
      </c>
      <c r="L369" s="63">
        <f t="shared" si="19"/>
        <v>0</v>
      </c>
      <c r="M369" s="63">
        <f>K369/K421</f>
        <v>0</v>
      </c>
    </row>
    <row r="370" spans="2:13" ht="12.75">
      <c r="B370" s="187" t="s">
        <v>154</v>
      </c>
      <c r="C370" s="187"/>
      <c r="D370" s="187"/>
      <c r="E370" s="186" t="s">
        <v>155</v>
      </c>
      <c r="F370" s="186"/>
      <c r="G370" s="186"/>
      <c r="H370" s="12"/>
      <c r="I370" s="40">
        <v>0</v>
      </c>
      <c r="J370" s="40">
        <v>100</v>
      </c>
      <c r="K370" s="40">
        <v>0</v>
      </c>
      <c r="L370" s="16">
        <f aca="true" t="shared" si="20" ref="L370:L375">K370/J370</f>
        <v>0</v>
      </c>
      <c r="M370" s="16">
        <f>K370/K421</f>
        <v>0</v>
      </c>
    </row>
    <row r="371" spans="2:13" ht="12.75">
      <c r="B371" s="187" t="s">
        <v>441</v>
      </c>
      <c r="C371" s="187"/>
      <c r="D371" s="187"/>
      <c r="E371" s="186" t="s">
        <v>442</v>
      </c>
      <c r="F371" s="186"/>
      <c r="G371" s="186"/>
      <c r="H371" s="12"/>
      <c r="I371" s="40">
        <v>1875</v>
      </c>
      <c r="J371" s="40">
        <v>2600</v>
      </c>
      <c r="K371" s="40">
        <v>0</v>
      </c>
      <c r="L371" s="16">
        <f t="shared" si="20"/>
        <v>0</v>
      </c>
      <c r="M371" s="16">
        <f>K371/K421</f>
        <v>0</v>
      </c>
    </row>
    <row r="372" spans="2:13" ht="12.75">
      <c r="B372" s="184" t="s">
        <v>580</v>
      </c>
      <c r="C372" s="174"/>
      <c r="D372" s="174"/>
      <c r="E372" s="175" t="s">
        <v>581</v>
      </c>
      <c r="F372" s="175"/>
      <c r="G372" s="175"/>
      <c r="H372" s="28"/>
      <c r="I372" s="39">
        <f>SUM(I373:I374)</f>
        <v>0</v>
      </c>
      <c r="J372" s="39">
        <f>SUM(J373:J374)</f>
        <v>65700</v>
      </c>
      <c r="K372" s="39">
        <f>SUM(K373:K374)</f>
        <v>35884.65</v>
      </c>
      <c r="L372" s="29">
        <f t="shared" si="20"/>
        <v>0.546189497716895</v>
      </c>
      <c r="M372" s="29">
        <f>K372/K421</f>
        <v>0.004784107692233075</v>
      </c>
    </row>
    <row r="373" spans="2:13" ht="12.75">
      <c r="B373" s="187" t="s">
        <v>582</v>
      </c>
      <c r="C373" s="187"/>
      <c r="D373" s="187"/>
      <c r="E373" s="186" t="s">
        <v>583</v>
      </c>
      <c r="F373" s="186"/>
      <c r="G373" s="186"/>
      <c r="H373" s="36"/>
      <c r="I373" s="44">
        <v>0</v>
      </c>
      <c r="J373" s="44">
        <v>62340</v>
      </c>
      <c r="K373" s="44">
        <v>35884.65</v>
      </c>
      <c r="L373" s="37">
        <f t="shared" si="20"/>
        <v>0.5756280076997112</v>
      </c>
      <c r="M373" s="37">
        <f>K373/K421</f>
        <v>0.004784107692233075</v>
      </c>
    </row>
    <row r="374" spans="2:13" ht="12.75">
      <c r="B374" s="187" t="s">
        <v>584</v>
      </c>
      <c r="C374" s="187"/>
      <c r="D374" s="187"/>
      <c r="E374" s="186" t="s">
        <v>579</v>
      </c>
      <c r="F374" s="186"/>
      <c r="G374" s="186"/>
      <c r="H374" s="12"/>
      <c r="I374" s="40">
        <v>0</v>
      </c>
      <c r="J374" s="40">
        <v>3360</v>
      </c>
      <c r="K374" s="40">
        <v>0</v>
      </c>
      <c r="L374" s="16">
        <f t="shared" si="20"/>
        <v>0</v>
      </c>
      <c r="M374" s="16">
        <f>K374/K421</f>
        <v>0</v>
      </c>
    </row>
    <row r="375" spans="2:13" ht="12.75">
      <c r="B375" s="176" t="s">
        <v>443</v>
      </c>
      <c r="C375" s="176"/>
      <c r="D375" s="176"/>
      <c r="E375" s="194" t="s">
        <v>444</v>
      </c>
      <c r="F375" s="194"/>
      <c r="G375" s="194"/>
      <c r="H375" s="4"/>
      <c r="I375" s="38">
        <f>SUM(I376,I378,I380,I388,I395,I402,I405)</f>
        <v>277308.1</v>
      </c>
      <c r="J375" s="38">
        <f>SUM(J376,J378,J380,J388,J395,J402,J405)</f>
        <v>353200</v>
      </c>
      <c r="K375" s="38">
        <f>SUM(K376,K378,K380,K388,K395,K402,K405)</f>
        <v>243416.58</v>
      </c>
      <c r="L375" s="18">
        <f t="shared" si="20"/>
        <v>0.6891749150622877</v>
      </c>
      <c r="M375" s="18">
        <f>K375/K421</f>
        <v>0.03245206885938883</v>
      </c>
    </row>
    <row r="376" spans="2:13" ht="12.75">
      <c r="B376" s="178" t="s">
        <v>445</v>
      </c>
      <c r="C376" s="179"/>
      <c r="D376" s="180"/>
      <c r="E376" s="181" t="s">
        <v>446</v>
      </c>
      <c r="F376" s="182"/>
      <c r="G376" s="183"/>
      <c r="H376" s="28"/>
      <c r="I376" s="39">
        <f>SUM(I377:I377)</f>
        <v>3771.81</v>
      </c>
      <c r="J376" s="39">
        <f>SUM(J377:J377)</f>
        <v>0</v>
      </c>
      <c r="K376" s="39">
        <f>SUM(K377:K377)</f>
        <v>0</v>
      </c>
      <c r="L376" s="29" t="s">
        <v>13</v>
      </c>
      <c r="M376" s="29" t="s">
        <v>13</v>
      </c>
    </row>
    <row r="377" spans="2:13" ht="12.75">
      <c r="B377" s="248" t="s">
        <v>447</v>
      </c>
      <c r="C377" s="249"/>
      <c r="D377" s="250"/>
      <c r="E377" s="191" t="s">
        <v>448</v>
      </c>
      <c r="F377" s="192"/>
      <c r="G377" s="193"/>
      <c r="H377" s="12"/>
      <c r="I377" s="40">
        <v>3771.81</v>
      </c>
      <c r="J377" s="40">
        <v>0</v>
      </c>
      <c r="K377" s="40">
        <v>0</v>
      </c>
      <c r="L377" s="16" t="s">
        <v>13</v>
      </c>
      <c r="M377" s="16" t="s">
        <v>13</v>
      </c>
    </row>
    <row r="378" spans="2:13" ht="12.75">
      <c r="B378" s="174" t="s">
        <v>449</v>
      </c>
      <c r="C378" s="174"/>
      <c r="D378" s="174"/>
      <c r="E378" s="175" t="s">
        <v>450</v>
      </c>
      <c r="F378" s="175"/>
      <c r="G378" s="175"/>
      <c r="H378" s="28"/>
      <c r="I378" s="39">
        <f>SUM(I379)</f>
        <v>5983.67</v>
      </c>
      <c r="J378" s="39">
        <f>SUM(J379)</f>
        <v>8000</v>
      </c>
      <c r="K378" s="39">
        <f>SUM(K379)</f>
        <v>5583.05</v>
      </c>
      <c r="L378" s="29">
        <f aca="true" t="shared" si="21" ref="L378:L388">K378/J378</f>
        <v>0.69788125</v>
      </c>
      <c r="M378" s="29">
        <f>K378/K421</f>
        <v>0.0007443269601660283</v>
      </c>
    </row>
    <row r="379" spans="2:13" ht="12.75">
      <c r="B379" s="185" t="s">
        <v>451</v>
      </c>
      <c r="C379" s="185"/>
      <c r="D379" s="185"/>
      <c r="E379" s="186" t="s">
        <v>452</v>
      </c>
      <c r="F379" s="186"/>
      <c r="G379" s="186"/>
      <c r="H379" s="12"/>
      <c r="I379" s="40">
        <v>5983.67</v>
      </c>
      <c r="J379" s="40">
        <v>8000</v>
      </c>
      <c r="K379" s="40">
        <v>5583.05</v>
      </c>
      <c r="L379" s="17">
        <f t="shared" si="21"/>
        <v>0.69788125</v>
      </c>
      <c r="M379" s="17">
        <f>K379/K421</f>
        <v>0.0007443269601660283</v>
      </c>
    </row>
    <row r="380" spans="2:13" ht="12.75">
      <c r="B380" s="174" t="s">
        <v>453</v>
      </c>
      <c r="C380" s="174"/>
      <c r="D380" s="174"/>
      <c r="E380" s="175" t="s">
        <v>454</v>
      </c>
      <c r="F380" s="175"/>
      <c r="G380" s="175"/>
      <c r="H380" s="28"/>
      <c r="I380" s="39">
        <f>SUM(I381:I387)</f>
        <v>19342.65</v>
      </c>
      <c r="J380" s="39">
        <f>SUM(J381:J387)</f>
        <v>37550</v>
      </c>
      <c r="K380" s="39">
        <f>SUM(K381:K387)</f>
        <v>26038.18</v>
      </c>
      <c r="L380" s="29">
        <f t="shared" si="21"/>
        <v>0.6934268974700399</v>
      </c>
      <c r="M380" s="29">
        <f>K380/K421</f>
        <v>0.0034713855988493516</v>
      </c>
    </row>
    <row r="381" spans="2:13" ht="12.75">
      <c r="B381" s="187" t="s">
        <v>34</v>
      </c>
      <c r="C381" s="187"/>
      <c r="D381" s="187"/>
      <c r="E381" s="186" t="s">
        <v>35</v>
      </c>
      <c r="F381" s="186"/>
      <c r="G381" s="186"/>
      <c r="H381" s="36"/>
      <c r="I381" s="44">
        <v>70.29</v>
      </c>
      <c r="J381" s="44">
        <v>0</v>
      </c>
      <c r="K381" s="44">
        <v>0</v>
      </c>
      <c r="L381" s="37" t="s">
        <v>13</v>
      </c>
      <c r="M381" s="37" t="s">
        <v>13</v>
      </c>
    </row>
    <row r="382" spans="2:13" ht="12.75">
      <c r="B382" s="187" t="s">
        <v>36</v>
      </c>
      <c r="C382" s="187"/>
      <c r="D382" s="187"/>
      <c r="E382" s="186" t="s">
        <v>37</v>
      </c>
      <c r="F382" s="186"/>
      <c r="G382" s="186"/>
      <c r="H382" s="12"/>
      <c r="I382" s="40">
        <v>3895.78</v>
      </c>
      <c r="J382" s="40">
        <v>9450</v>
      </c>
      <c r="K382" s="40">
        <v>1666</v>
      </c>
      <c r="L382" s="16">
        <f t="shared" si="21"/>
        <v>0.17629629629629628</v>
      </c>
      <c r="M382" s="16">
        <f>K382/K421</f>
        <v>0.00022210954865827873</v>
      </c>
    </row>
    <row r="383" spans="2:13" ht="12.75">
      <c r="B383" s="187" t="s">
        <v>455</v>
      </c>
      <c r="C383" s="187"/>
      <c r="D383" s="187"/>
      <c r="E383" s="186" t="s">
        <v>456</v>
      </c>
      <c r="F383" s="186"/>
      <c r="G383" s="186"/>
      <c r="H383" s="12"/>
      <c r="I383" s="40">
        <v>1358.35</v>
      </c>
      <c r="J383" s="40">
        <v>2850</v>
      </c>
      <c r="K383" s="40">
        <v>2805.66</v>
      </c>
      <c r="L383" s="16">
        <f t="shared" si="21"/>
        <v>0.9844421052631579</v>
      </c>
      <c r="M383" s="16">
        <f>K383/K421</f>
        <v>0.0003740479449511322</v>
      </c>
    </row>
    <row r="384" spans="2:13" ht="12.75">
      <c r="B384" s="187" t="s">
        <v>457</v>
      </c>
      <c r="C384" s="187"/>
      <c r="D384" s="187"/>
      <c r="E384" s="186" t="s">
        <v>458</v>
      </c>
      <c r="F384" s="186"/>
      <c r="G384" s="186"/>
      <c r="H384" s="12"/>
      <c r="I384" s="40">
        <v>939.39</v>
      </c>
      <c r="J384" s="40">
        <v>1700</v>
      </c>
      <c r="K384" s="40">
        <v>679.42</v>
      </c>
      <c r="L384" s="16">
        <f t="shared" si="21"/>
        <v>0.39965882352941173</v>
      </c>
      <c r="M384" s="16">
        <f>K384/K421</f>
        <v>9.057963358307786E-05</v>
      </c>
    </row>
    <row r="385" spans="2:13" ht="12.75">
      <c r="B385" s="187" t="s">
        <v>459</v>
      </c>
      <c r="C385" s="187"/>
      <c r="D385" s="187"/>
      <c r="E385" s="186" t="s">
        <v>460</v>
      </c>
      <c r="F385" s="186"/>
      <c r="G385" s="186"/>
      <c r="H385" s="12"/>
      <c r="I385" s="40">
        <v>200</v>
      </c>
      <c r="J385" s="40">
        <v>950</v>
      </c>
      <c r="K385" s="40">
        <v>272.5</v>
      </c>
      <c r="L385" s="16">
        <f t="shared" si="21"/>
        <v>0.2868421052631579</v>
      </c>
      <c r="M385" s="16">
        <f>K385/K421</f>
        <v>3.63294429828217E-05</v>
      </c>
    </row>
    <row r="386" spans="2:13" ht="12.75">
      <c r="B386" s="187" t="s">
        <v>461</v>
      </c>
      <c r="C386" s="187"/>
      <c r="D386" s="187"/>
      <c r="E386" s="186" t="s">
        <v>462</v>
      </c>
      <c r="F386" s="186"/>
      <c r="G386" s="186"/>
      <c r="H386" s="12"/>
      <c r="I386" s="40">
        <v>2393.26</v>
      </c>
      <c r="J386" s="40">
        <v>5000</v>
      </c>
      <c r="K386" s="40">
        <v>3955.19</v>
      </c>
      <c r="L386" s="16">
        <f t="shared" si="21"/>
        <v>0.791038</v>
      </c>
      <c r="M386" s="16">
        <f>K386/K421</f>
        <v>0.0005273022003347763</v>
      </c>
    </row>
    <row r="387" spans="2:13" ht="12.75">
      <c r="B387" s="185" t="s">
        <v>20</v>
      </c>
      <c r="C387" s="185"/>
      <c r="D387" s="185"/>
      <c r="E387" s="186" t="s">
        <v>21</v>
      </c>
      <c r="F387" s="186"/>
      <c r="G387" s="186"/>
      <c r="H387" s="12"/>
      <c r="I387" s="40">
        <v>10485.58</v>
      </c>
      <c r="J387" s="40">
        <v>17600</v>
      </c>
      <c r="K387" s="40">
        <v>16659.41</v>
      </c>
      <c r="L387" s="16">
        <f t="shared" si="21"/>
        <v>0.9465573863636364</v>
      </c>
      <c r="M387" s="16">
        <f>K387/K421</f>
        <v>0.002221016828339265</v>
      </c>
    </row>
    <row r="388" spans="2:13" ht="12.75">
      <c r="B388" s="174" t="s">
        <v>463</v>
      </c>
      <c r="C388" s="174"/>
      <c r="D388" s="174"/>
      <c r="E388" s="175" t="s">
        <v>464</v>
      </c>
      <c r="F388" s="175"/>
      <c r="G388" s="175"/>
      <c r="H388" s="28"/>
      <c r="I388" s="39">
        <f>SUM(I389:I394)</f>
        <v>15210.69</v>
      </c>
      <c r="J388" s="39">
        <f>SUM(J389:J394)</f>
        <v>27650</v>
      </c>
      <c r="K388" s="39">
        <f>SUM(K389:K394)</f>
        <v>9032.31</v>
      </c>
      <c r="L388" s="29">
        <f t="shared" si="21"/>
        <v>0.3266658227848101</v>
      </c>
      <c r="M388" s="29">
        <f>K388/K421</f>
        <v>0.0012041790500850285</v>
      </c>
    </row>
    <row r="389" spans="2:13" ht="12.75">
      <c r="B389" s="187" t="s">
        <v>34</v>
      </c>
      <c r="C389" s="187"/>
      <c r="D389" s="187"/>
      <c r="E389" s="186" t="s">
        <v>35</v>
      </c>
      <c r="F389" s="186"/>
      <c r="G389" s="186"/>
      <c r="I389" s="53">
        <v>0</v>
      </c>
      <c r="J389" s="53">
        <v>0</v>
      </c>
      <c r="K389" s="53">
        <v>0</v>
      </c>
      <c r="L389" s="52" t="s">
        <v>13</v>
      </c>
      <c r="M389" s="37" t="s">
        <v>13</v>
      </c>
    </row>
    <row r="390" spans="2:13" ht="12.75">
      <c r="B390" s="187" t="s">
        <v>465</v>
      </c>
      <c r="C390" s="187"/>
      <c r="D390" s="187"/>
      <c r="E390" s="186" t="s">
        <v>466</v>
      </c>
      <c r="F390" s="186"/>
      <c r="G390" s="186"/>
      <c r="H390" s="12"/>
      <c r="I390" s="42">
        <v>1502.32</v>
      </c>
      <c r="J390" s="40">
        <v>8000</v>
      </c>
      <c r="K390" s="42">
        <v>60</v>
      </c>
      <c r="L390" s="27">
        <f>K390/J390</f>
        <v>0.0075</v>
      </c>
      <c r="M390" s="51">
        <f>K390/K421</f>
        <v>7.999143409061659E-06</v>
      </c>
    </row>
    <row r="391" spans="2:13" ht="12.75">
      <c r="B391" s="187" t="s">
        <v>467</v>
      </c>
      <c r="C391" s="187"/>
      <c r="D391" s="187"/>
      <c r="E391" s="186" t="s">
        <v>468</v>
      </c>
      <c r="F391" s="186"/>
      <c r="G391" s="186"/>
      <c r="H391" s="12"/>
      <c r="I391" s="40">
        <v>230.19</v>
      </c>
      <c r="J391" s="40">
        <v>1150</v>
      </c>
      <c r="K391" s="40">
        <v>9.1</v>
      </c>
      <c r="L391" s="16">
        <f aca="true" t="shared" si="22" ref="L391:L401">K391/J391</f>
        <v>0.00791304347826087</v>
      </c>
      <c r="M391" s="16">
        <f>K391/K421</f>
        <v>1.2132034170410183E-06</v>
      </c>
    </row>
    <row r="392" spans="2:13" ht="12.75">
      <c r="B392" s="187" t="s">
        <v>469</v>
      </c>
      <c r="C392" s="187"/>
      <c r="D392" s="187"/>
      <c r="E392" s="186" t="s">
        <v>470</v>
      </c>
      <c r="F392" s="186"/>
      <c r="G392" s="186"/>
      <c r="H392" s="12"/>
      <c r="I392" s="40">
        <v>200</v>
      </c>
      <c r="J392" s="40">
        <v>400</v>
      </c>
      <c r="K392" s="40">
        <v>69.38</v>
      </c>
      <c r="L392" s="16">
        <f t="shared" si="22"/>
        <v>0.17345</v>
      </c>
      <c r="M392" s="16">
        <f>K392/K421</f>
        <v>9.249676162011631E-06</v>
      </c>
    </row>
    <row r="393" spans="2:13" ht="12.75">
      <c r="B393" s="187" t="s">
        <v>471</v>
      </c>
      <c r="C393" s="187"/>
      <c r="D393" s="187"/>
      <c r="E393" s="186" t="s">
        <v>472</v>
      </c>
      <c r="F393" s="186"/>
      <c r="G393" s="186"/>
      <c r="H393" s="12"/>
      <c r="I393" s="40">
        <v>5342.46</v>
      </c>
      <c r="J393" s="40">
        <v>10600</v>
      </c>
      <c r="K393" s="40">
        <v>4692.76</v>
      </c>
      <c r="L393" s="16">
        <f t="shared" si="22"/>
        <v>0.4427132075471698</v>
      </c>
      <c r="M393" s="16">
        <f>K393/K421</f>
        <v>0.0006256343370718032</v>
      </c>
    </row>
    <row r="394" spans="2:13" ht="12.75">
      <c r="B394" s="185" t="s">
        <v>473</v>
      </c>
      <c r="C394" s="185"/>
      <c r="D394" s="185"/>
      <c r="E394" s="186" t="s">
        <v>474</v>
      </c>
      <c r="F394" s="186"/>
      <c r="G394" s="186"/>
      <c r="H394" s="12"/>
      <c r="I394" s="40">
        <v>7935.72</v>
      </c>
      <c r="J394" s="40">
        <v>7500</v>
      </c>
      <c r="K394" s="40">
        <v>4201.07</v>
      </c>
      <c r="L394" s="16">
        <f t="shared" si="22"/>
        <v>0.5601426666666667</v>
      </c>
      <c r="M394" s="16">
        <f>K394/K421</f>
        <v>0.000560082690025111</v>
      </c>
    </row>
    <row r="395" spans="2:13" ht="12.75">
      <c r="B395" s="174" t="s">
        <v>475</v>
      </c>
      <c r="C395" s="174"/>
      <c r="D395" s="174"/>
      <c r="E395" s="175" t="s">
        <v>476</v>
      </c>
      <c r="F395" s="175"/>
      <c r="G395" s="175"/>
      <c r="H395" s="28"/>
      <c r="I395" s="39">
        <f>SUM(I396:I401)</f>
        <v>217877.86000000002</v>
      </c>
      <c r="J395" s="39">
        <f>SUM(J396:J401)</f>
        <v>250000</v>
      </c>
      <c r="K395" s="39">
        <f>SUM(K396:K401)</f>
        <v>180179.92999999996</v>
      </c>
      <c r="L395" s="29">
        <f t="shared" si="22"/>
        <v>0.7207197199999998</v>
      </c>
      <c r="M395" s="29">
        <f>K395/K421</f>
        <v>0.02402141832507818</v>
      </c>
    </row>
    <row r="396" spans="2:13" ht="12.75">
      <c r="B396" s="187" t="s">
        <v>44</v>
      </c>
      <c r="C396" s="187"/>
      <c r="D396" s="187"/>
      <c r="E396" s="186" t="s">
        <v>45</v>
      </c>
      <c r="F396" s="186"/>
      <c r="G396" s="186"/>
      <c r="H396" s="36"/>
      <c r="I396" s="44">
        <v>0</v>
      </c>
      <c r="J396" s="44">
        <v>1800</v>
      </c>
      <c r="K396" s="44">
        <v>1800</v>
      </c>
      <c r="L396" s="37">
        <f>K396/J396</f>
        <v>1</v>
      </c>
      <c r="M396" s="37">
        <f>K396/K421</f>
        <v>0.00023997430227184978</v>
      </c>
    </row>
    <row r="397" spans="2:13" ht="12.75">
      <c r="B397" s="187" t="s">
        <v>18</v>
      </c>
      <c r="C397" s="187"/>
      <c r="D397" s="187"/>
      <c r="E397" s="186" t="s">
        <v>19</v>
      </c>
      <c r="F397" s="186"/>
      <c r="G397" s="186"/>
      <c r="H397" s="28"/>
      <c r="I397" s="44">
        <v>4000</v>
      </c>
      <c r="J397" s="44">
        <v>13000</v>
      </c>
      <c r="K397" s="44">
        <v>10000</v>
      </c>
      <c r="L397" s="37">
        <f>K397/J397</f>
        <v>0.7692307692307693</v>
      </c>
      <c r="M397" s="37">
        <f>K397/K421</f>
        <v>0.0013331905681769432</v>
      </c>
    </row>
    <row r="398" spans="2:13" ht="12.75">
      <c r="B398" s="187" t="s">
        <v>477</v>
      </c>
      <c r="C398" s="187"/>
      <c r="D398" s="187"/>
      <c r="E398" s="186" t="s">
        <v>478</v>
      </c>
      <c r="F398" s="186"/>
      <c r="G398" s="186"/>
      <c r="H398" s="12"/>
      <c r="I398" s="40">
        <v>147638.48</v>
      </c>
      <c r="J398" s="40">
        <v>125000</v>
      </c>
      <c r="K398" s="40">
        <v>112179.93</v>
      </c>
      <c r="L398" s="79">
        <f t="shared" si="22"/>
        <v>0.89743944</v>
      </c>
      <c r="M398" s="79">
        <f>K398/K421</f>
        <v>0.01495572246147497</v>
      </c>
    </row>
    <row r="399" spans="2:13" ht="12.75">
      <c r="B399" s="187" t="s">
        <v>479</v>
      </c>
      <c r="C399" s="187"/>
      <c r="D399" s="187"/>
      <c r="E399" s="186" t="s">
        <v>480</v>
      </c>
      <c r="F399" s="186"/>
      <c r="G399" s="186"/>
      <c r="H399" s="12"/>
      <c r="I399" s="40">
        <v>51195.36</v>
      </c>
      <c r="J399" s="40">
        <v>50000</v>
      </c>
      <c r="K399" s="40">
        <v>8630.61</v>
      </c>
      <c r="L399" s="63">
        <f t="shared" si="22"/>
        <v>0.17261220000000002</v>
      </c>
      <c r="M399" s="78">
        <f>K399/K421</f>
        <v>0.0011506247849613607</v>
      </c>
    </row>
    <row r="400" spans="2:13" ht="12.75">
      <c r="B400" s="187" t="s">
        <v>481</v>
      </c>
      <c r="C400" s="187"/>
      <c r="D400" s="187"/>
      <c r="E400" s="186" t="s">
        <v>482</v>
      </c>
      <c r="F400" s="186"/>
      <c r="G400" s="186"/>
      <c r="H400" s="12"/>
      <c r="I400" s="40">
        <v>15044.02</v>
      </c>
      <c r="J400" s="40">
        <v>60000</v>
      </c>
      <c r="K400" s="40">
        <v>47438.49</v>
      </c>
      <c r="L400" s="16">
        <f t="shared" si="22"/>
        <v>0.7906415</v>
      </c>
      <c r="M400" s="16">
        <f>K400/K421</f>
        <v>0.006324454743655623</v>
      </c>
    </row>
    <row r="401" spans="2:13" ht="12.75">
      <c r="B401" s="204" t="s">
        <v>171</v>
      </c>
      <c r="C401" s="187"/>
      <c r="D401" s="187"/>
      <c r="E401" s="186" t="s">
        <v>172</v>
      </c>
      <c r="F401" s="186"/>
      <c r="G401" s="186"/>
      <c r="H401" s="12"/>
      <c r="I401" s="40">
        <v>0</v>
      </c>
      <c r="J401" s="40">
        <v>200</v>
      </c>
      <c r="K401" s="40">
        <v>130.9</v>
      </c>
      <c r="L401" s="52">
        <f t="shared" si="22"/>
        <v>0.6545000000000001</v>
      </c>
      <c r="M401" s="52">
        <f>K401/K421</f>
        <v>1.7451464537436187E-05</v>
      </c>
    </row>
    <row r="402" spans="2:13" ht="30.75" customHeight="1">
      <c r="B402" s="184" t="s">
        <v>558</v>
      </c>
      <c r="C402" s="174"/>
      <c r="D402" s="174"/>
      <c r="E402" s="220" t="s">
        <v>559</v>
      </c>
      <c r="F402" s="221"/>
      <c r="G402" s="222"/>
      <c r="H402" s="12"/>
      <c r="I402" s="39">
        <f>SUM(I403:I404)</f>
        <v>135</v>
      </c>
      <c r="J402" s="39">
        <f>SUM(J403:J404)</f>
        <v>2000</v>
      </c>
      <c r="K402" s="39">
        <f>SUM(K403:K404)</f>
        <v>547.35</v>
      </c>
      <c r="L402" s="93">
        <f>K402/J402</f>
        <v>0.273675</v>
      </c>
      <c r="M402" s="93">
        <f>SUM(M403:M404)</f>
        <v>7.297218574916498E-05</v>
      </c>
    </row>
    <row r="403" spans="2:13" ht="12.75">
      <c r="B403" s="187" t="s">
        <v>18</v>
      </c>
      <c r="C403" s="187"/>
      <c r="D403" s="187"/>
      <c r="E403" s="186" t="s">
        <v>19</v>
      </c>
      <c r="F403" s="186"/>
      <c r="G403" s="186"/>
      <c r="H403" s="12"/>
      <c r="I403" s="40">
        <v>0</v>
      </c>
      <c r="J403" s="40">
        <v>2000</v>
      </c>
      <c r="K403" s="40">
        <v>547.35</v>
      </c>
      <c r="L403" s="16">
        <f>K403/J403</f>
        <v>0.273675</v>
      </c>
      <c r="M403" s="16">
        <f>K403/K421</f>
        <v>7.297218574916498E-05</v>
      </c>
    </row>
    <row r="404" spans="2:13" ht="12.75">
      <c r="B404" s="187" t="s">
        <v>20</v>
      </c>
      <c r="C404" s="187"/>
      <c r="D404" s="187"/>
      <c r="E404" s="186" t="s">
        <v>21</v>
      </c>
      <c r="F404" s="186"/>
      <c r="G404" s="186"/>
      <c r="H404" s="12"/>
      <c r="I404" s="40">
        <v>135</v>
      </c>
      <c r="J404" s="40">
        <v>0</v>
      </c>
      <c r="K404" s="40">
        <v>0</v>
      </c>
      <c r="L404" s="79" t="s">
        <v>13</v>
      </c>
      <c r="M404" s="79" t="s">
        <v>13</v>
      </c>
    </row>
    <row r="405" spans="2:13" ht="15.75" customHeight="1">
      <c r="B405" s="174" t="s">
        <v>483</v>
      </c>
      <c r="C405" s="174"/>
      <c r="D405" s="174"/>
      <c r="E405" s="175" t="s">
        <v>484</v>
      </c>
      <c r="F405" s="175"/>
      <c r="G405" s="175"/>
      <c r="H405" s="28"/>
      <c r="I405" s="39">
        <f>SUM(I406:I413)</f>
        <v>14986.420000000002</v>
      </c>
      <c r="J405" s="39">
        <f>SUM(J406:J413)</f>
        <v>28000</v>
      </c>
      <c r="K405" s="39">
        <f>SUM(K406:K413)</f>
        <v>22035.760000000002</v>
      </c>
      <c r="L405" s="93">
        <f aca="true" t="shared" si="23" ref="L405:L420">K405/J405</f>
        <v>0.7869914285714287</v>
      </c>
      <c r="M405" s="93">
        <f>K405/K421</f>
        <v>0.002937786739461076</v>
      </c>
    </row>
    <row r="406" spans="2:13" ht="12.75">
      <c r="B406" s="187" t="s">
        <v>40</v>
      </c>
      <c r="C406" s="187"/>
      <c r="D406" s="187"/>
      <c r="E406" s="186" t="s">
        <v>41</v>
      </c>
      <c r="F406" s="186"/>
      <c r="G406" s="186"/>
      <c r="H406" s="28"/>
      <c r="I406" s="44">
        <v>130.22</v>
      </c>
      <c r="J406" s="44">
        <v>400</v>
      </c>
      <c r="K406" s="44">
        <v>60.76</v>
      </c>
      <c r="L406" s="37">
        <f>K406/J406</f>
        <v>0.1519</v>
      </c>
      <c r="M406" s="37">
        <f>K406/K421</f>
        <v>8.100465892243106E-06</v>
      </c>
    </row>
    <row r="407" spans="2:13" ht="12.75">
      <c r="B407" s="187" t="s">
        <v>42</v>
      </c>
      <c r="C407" s="187"/>
      <c r="D407" s="187"/>
      <c r="E407" s="186" t="s">
        <v>43</v>
      </c>
      <c r="F407" s="186"/>
      <c r="G407" s="186"/>
      <c r="H407" s="28"/>
      <c r="I407" s="44">
        <v>26.72</v>
      </c>
      <c r="J407" s="44">
        <v>100</v>
      </c>
      <c r="K407" s="44">
        <v>9.8</v>
      </c>
      <c r="L407" s="37">
        <f>K407/J407</f>
        <v>0.098</v>
      </c>
      <c r="M407" s="37">
        <f>K407/K421</f>
        <v>1.3065267568134044E-06</v>
      </c>
    </row>
    <row r="408" spans="2:13" ht="12.75">
      <c r="B408" s="187" t="s">
        <v>485</v>
      </c>
      <c r="C408" s="187"/>
      <c r="D408" s="187"/>
      <c r="E408" s="186" t="s">
        <v>486</v>
      </c>
      <c r="F408" s="186"/>
      <c r="G408" s="186"/>
      <c r="H408" s="12"/>
      <c r="I408" s="40">
        <v>838.44</v>
      </c>
      <c r="J408" s="40">
        <v>2500</v>
      </c>
      <c r="K408" s="40">
        <v>403.33</v>
      </c>
      <c r="L408" s="16">
        <f t="shared" si="23"/>
        <v>0.161332</v>
      </c>
      <c r="M408" s="16">
        <f>K408/K421</f>
        <v>5.377157518628065E-05</v>
      </c>
    </row>
    <row r="409" spans="2:13" ht="12.75">
      <c r="B409" s="187" t="s">
        <v>18</v>
      </c>
      <c r="C409" s="187"/>
      <c r="D409" s="187"/>
      <c r="E409" s="186" t="s">
        <v>19</v>
      </c>
      <c r="F409" s="186"/>
      <c r="G409" s="186"/>
      <c r="H409" s="12"/>
      <c r="I409" s="40">
        <v>2768.56</v>
      </c>
      <c r="J409" s="40">
        <v>1300</v>
      </c>
      <c r="K409" s="40">
        <v>0</v>
      </c>
      <c r="L409" s="16">
        <f t="shared" si="23"/>
        <v>0</v>
      </c>
      <c r="M409" s="16">
        <f>K409/K421</f>
        <v>0</v>
      </c>
    </row>
    <row r="410" spans="2:13" ht="12.75">
      <c r="B410" s="187" t="s">
        <v>487</v>
      </c>
      <c r="C410" s="187"/>
      <c r="D410" s="187"/>
      <c r="E410" s="186" t="s">
        <v>488</v>
      </c>
      <c r="F410" s="186"/>
      <c r="G410" s="186"/>
      <c r="H410" s="12"/>
      <c r="I410" s="40">
        <v>5067.35</v>
      </c>
      <c r="J410" s="40">
        <v>5200</v>
      </c>
      <c r="K410" s="40">
        <v>4628.5</v>
      </c>
      <c r="L410" s="16">
        <f t="shared" si="23"/>
        <v>0.8900961538461538</v>
      </c>
      <c r="M410" s="16">
        <f>K410/K421</f>
        <v>0.0006170672544806981</v>
      </c>
    </row>
    <row r="411" spans="2:13" ht="12.75">
      <c r="B411" s="187" t="s">
        <v>48</v>
      </c>
      <c r="C411" s="187"/>
      <c r="D411" s="187"/>
      <c r="E411" s="186" t="s">
        <v>49</v>
      </c>
      <c r="F411" s="186"/>
      <c r="G411" s="186"/>
      <c r="H411" s="12"/>
      <c r="I411" s="40">
        <v>2896.67</v>
      </c>
      <c r="J411" s="40">
        <v>1050</v>
      </c>
      <c r="K411" s="40">
        <v>1041.92</v>
      </c>
      <c r="L411" s="16">
        <f t="shared" si="23"/>
        <v>0.992304761904762</v>
      </c>
      <c r="M411" s="16">
        <f>K411/K421</f>
        <v>0.00013890779167949208</v>
      </c>
    </row>
    <row r="412" spans="2:13" ht="12.75">
      <c r="B412" s="185" t="s">
        <v>489</v>
      </c>
      <c r="C412" s="185"/>
      <c r="D412" s="185"/>
      <c r="E412" s="186" t="s">
        <v>490</v>
      </c>
      <c r="F412" s="186"/>
      <c r="G412" s="186"/>
      <c r="H412" s="12"/>
      <c r="I412" s="40">
        <v>3045.46</v>
      </c>
      <c r="J412" s="40">
        <v>16450</v>
      </c>
      <c r="K412" s="40">
        <v>15012.45</v>
      </c>
      <c r="L412" s="16">
        <f t="shared" si="23"/>
        <v>0.9126109422492402</v>
      </c>
      <c r="M412" s="16">
        <f>K412/K421</f>
        <v>0.002001445674522795</v>
      </c>
    </row>
    <row r="413" spans="2:13" ht="12.75">
      <c r="B413" s="187" t="s">
        <v>491</v>
      </c>
      <c r="C413" s="187"/>
      <c r="D413" s="187"/>
      <c r="E413" s="186" t="s">
        <v>492</v>
      </c>
      <c r="F413" s="186"/>
      <c r="G413" s="186"/>
      <c r="H413" s="12"/>
      <c r="I413" s="40">
        <v>213</v>
      </c>
      <c r="J413" s="40">
        <v>1000</v>
      </c>
      <c r="K413" s="40">
        <v>879</v>
      </c>
      <c r="L413" s="16">
        <f t="shared" si="23"/>
        <v>0.879</v>
      </c>
      <c r="M413" s="16">
        <f>K413/K421</f>
        <v>0.0001171874509427533</v>
      </c>
    </row>
    <row r="414" spans="2:13" ht="15.75" customHeight="1">
      <c r="B414" s="176" t="s">
        <v>493</v>
      </c>
      <c r="C414" s="176"/>
      <c r="D414" s="176"/>
      <c r="E414" s="194" t="s">
        <v>494</v>
      </c>
      <c r="F414" s="194"/>
      <c r="G414" s="194"/>
      <c r="H414" s="4"/>
      <c r="I414" s="38">
        <f>SUM(I415,I417,I419)</f>
        <v>360000</v>
      </c>
      <c r="J414" s="38">
        <f>SUM(J415,J417,J419)</f>
        <v>665000</v>
      </c>
      <c r="K414" s="38">
        <f>SUM(K419,K415,K417)</f>
        <v>403260</v>
      </c>
      <c r="L414" s="18">
        <f t="shared" si="23"/>
        <v>0.606406015037594</v>
      </c>
      <c r="M414" s="18">
        <f>K414/K421</f>
        <v>0.05376224285230341</v>
      </c>
    </row>
    <row r="415" spans="2:13" ht="12.75">
      <c r="B415" s="174" t="s">
        <v>495</v>
      </c>
      <c r="C415" s="174"/>
      <c r="D415" s="174"/>
      <c r="E415" s="175" t="s">
        <v>496</v>
      </c>
      <c r="F415" s="175"/>
      <c r="G415" s="175"/>
      <c r="H415" s="28"/>
      <c r="I415" s="39">
        <f>SUM(I416:I416)</f>
        <v>307500</v>
      </c>
      <c r="J415" s="39">
        <f>SUM(J416:J416)</f>
        <v>555000</v>
      </c>
      <c r="K415" s="39">
        <f>SUM(K416:K416)</f>
        <v>357843</v>
      </c>
      <c r="L415" s="29">
        <f t="shared" si="23"/>
        <v>0.6447621621621622</v>
      </c>
      <c r="M415" s="29">
        <f>K415/K421</f>
        <v>0.04770729124881418</v>
      </c>
    </row>
    <row r="416" spans="2:13" ht="12.75">
      <c r="B416" s="187" t="s">
        <v>357</v>
      </c>
      <c r="C416" s="187"/>
      <c r="D416" s="187"/>
      <c r="E416" s="186" t="s">
        <v>358</v>
      </c>
      <c r="F416" s="186"/>
      <c r="G416" s="186"/>
      <c r="H416" s="19"/>
      <c r="I416" s="43">
        <v>307500</v>
      </c>
      <c r="J416" s="43">
        <v>555000</v>
      </c>
      <c r="K416" s="43">
        <v>357843</v>
      </c>
      <c r="L416" s="16">
        <f t="shared" si="23"/>
        <v>0.6447621621621622</v>
      </c>
      <c r="M416" s="16">
        <f>K416/J416</f>
        <v>0.6447621621621622</v>
      </c>
    </row>
    <row r="417" spans="2:13" ht="12.75">
      <c r="B417" s="174" t="s">
        <v>497</v>
      </c>
      <c r="C417" s="174"/>
      <c r="D417" s="174"/>
      <c r="E417" s="175" t="s">
        <v>498</v>
      </c>
      <c r="F417" s="175"/>
      <c r="G417" s="175"/>
      <c r="H417" s="28"/>
      <c r="I417" s="39">
        <f>SUM(I418)</f>
        <v>42500</v>
      </c>
      <c r="J417" s="39">
        <f>SUM(J418)</f>
        <v>85000</v>
      </c>
      <c r="K417" s="39">
        <f>SUM(K418)</f>
        <v>45417</v>
      </c>
      <c r="L417" s="29">
        <f t="shared" si="23"/>
        <v>0.5343176470588236</v>
      </c>
      <c r="M417" s="29">
        <f>K417/K421</f>
        <v>0.006054951603489222</v>
      </c>
    </row>
    <row r="418" spans="2:13" ht="12.75">
      <c r="B418" s="187" t="s">
        <v>499</v>
      </c>
      <c r="C418" s="187"/>
      <c r="D418" s="187"/>
      <c r="E418" s="186" t="s">
        <v>500</v>
      </c>
      <c r="F418" s="186"/>
      <c r="G418" s="186"/>
      <c r="H418" s="19"/>
      <c r="I418" s="43">
        <v>42500</v>
      </c>
      <c r="J418" s="43">
        <v>85000</v>
      </c>
      <c r="K418" s="43">
        <v>45417</v>
      </c>
      <c r="L418" s="16">
        <f t="shared" si="23"/>
        <v>0.5343176470588236</v>
      </c>
      <c r="M418" s="16">
        <f>K418/K421</f>
        <v>0.006054951603489222</v>
      </c>
    </row>
    <row r="419" spans="2:13" ht="12.75">
      <c r="B419" s="174" t="s">
        <v>501</v>
      </c>
      <c r="C419" s="174"/>
      <c r="D419" s="174"/>
      <c r="E419" s="175" t="s">
        <v>502</v>
      </c>
      <c r="F419" s="175"/>
      <c r="G419" s="175"/>
      <c r="H419" s="28"/>
      <c r="I419" s="39">
        <f>SUM(I420:I420)</f>
        <v>10000</v>
      </c>
      <c r="J419" s="39">
        <f>SUM(J420:J420)</f>
        <v>25000</v>
      </c>
      <c r="K419" s="39">
        <f>SUM(K420:K420)</f>
        <v>0</v>
      </c>
      <c r="L419" s="62">
        <f t="shared" si="23"/>
        <v>0</v>
      </c>
      <c r="M419" s="62">
        <f>K419/K421</f>
        <v>0</v>
      </c>
    </row>
    <row r="420" spans="2:13" ht="54" customHeight="1" thickBot="1">
      <c r="B420" s="187" t="s">
        <v>503</v>
      </c>
      <c r="C420" s="187"/>
      <c r="D420" s="187"/>
      <c r="E420" s="219" t="s">
        <v>504</v>
      </c>
      <c r="F420" s="219"/>
      <c r="G420" s="219"/>
      <c r="H420" s="19"/>
      <c r="I420" s="43">
        <v>10000</v>
      </c>
      <c r="J420" s="43">
        <v>25000</v>
      </c>
      <c r="K420" s="43">
        <v>0</v>
      </c>
      <c r="L420" s="63">
        <f t="shared" si="23"/>
        <v>0</v>
      </c>
      <c r="M420" s="63">
        <f>K420/K421</f>
        <v>0</v>
      </c>
    </row>
    <row r="421" spans="2:13" ht="21" customHeight="1" thickBot="1">
      <c r="B421" s="216"/>
      <c r="C421" s="216"/>
      <c r="D421" s="216"/>
      <c r="E421" s="217" t="s">
        <v>562</v>
      </c>
      <c r="F421" s="218"/>
      <c r="G421" s="218"/>
      <c r="H421" s="23"/>
      <c r="I421" s="24">
        <f>SUM(I15,I61)</f>
        <v>6622251.449999999</v>
      </c>
      <c r="J421" s="24">
        <f>SUM(J15,J61)</f>
        <v>20577212.07</v>
      </c>
      <c r="K421" s="24">
        <f>SUM(K15,K61)</f>
        <v>7500803.140000001</v>
      </c>
      <c r="L421" s="25">
        <f>K421/J421</f>
        <v>0.3645198929030623</v>
      </c>
      <c r="M421" s="25" t="s">
        <v>509</v>
      </c>
    </row>
    <row r="422" spans="2:13" ht="12.75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spans="2:13" ht="12.75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spans="2:13" ht="12.75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spans="2:13" ht="12.75">
      <c r="B425" s="214" t="s">
        <v>563</v>
      </c>
      <c r="C425" s="215"/>
      <c r="D425" s="215"/>
      <c r="E425" s="215"/>
      <c r="F425" s="215"/>
      <c r="G425" s="26"/>
      <c r="H425" s="26"/>
      <c r="I425" s="26"/>
      <c r="J425" s="26"/>
      <c r="K425" s="26"/>
      <c r="L425" s="26"/>
      <c r="M425" s="26"/>
    </row>
    <row r="426" spans="10:11" ht="12.75">
      <c r="J426" s="103"/>
      <c r="K426" s="103"/>
    </row>
  </sheetData>
  <sheetProtection/>
  <mergeCells count="826">
    <mergeCell ref="E377:G377"/>
    <mergeCell ref="B377:D377"/>
    <mergeCell ref="B24:D24"/>
    <mergeCell ref="E24:G24"/>
    <mergeCell ref="B25:D25"/>
    <mergeCell ref="E25:G25"/>
    <mergeCell ref="B374:D374"/>
    <mergeCell ref="E374:G374"/>
    <mergeCell ref="E376:G376"/>
    <mergeCell ref="B376:D376"/>
    <mergeCell ref="B370:D370"/>
    <mergeCell ref="E370:G370"/>
    <mergeCell ref="B381:D381"/>
    <mergeCell ref="E381:G381"/>
    <mergeCell ref="B371:D371"/>
    <mergeCell ref="E371:G371"/>
    <mergeCell ref="B375:D375"/>
    <mergeCell ref="E375:G375"/>
    <mergeCell ref="E372:G372"/>
    <mergeCell ref="E373:G373"/>
    <mergeCell ref="B354:D354"/>
    <mergeCell ref="E354:G354"/>
    <mergeCell ref="B355:D355"/>
    <mergeCell ref="E355:G355"/>
    <mergeCell ref="B368:D368"/>
    <mergeCell ref="E368:G368"/>
    <mergeCell ref="B359:D359"/>
    <mergeCell ref="E359:G359"/>
    <mergeCell ref="B357:D357"/>
    <mergeCell ref="B360:D360"/>
    <mergeCell ref="B347:D347"/>
    <mergeCell ref="E347:G347"/>
    <mergeCell ref="B348:D348"/>
    <mergeCell ref="E348:G348"/>
    <mergeCell ref="B350:D350"/>
    <mergeCell ref="E350:G350"/>
    <mergeCell ref="E360:G360"/>
    <mergeCell ref="B372:D372"/>
    <mergeCell ref="B339:D339"/>
    <mergeCell ref="E339:G339"/>
    <mergeCell ref="B340:D340"/>
    <mergeCell ref="E340:G340"/>
    <mergeCell ref="B343:D343"/>
    <mergeCell ref="E343:G343"/>
    <mergeCell ref="B362:D362"/>
    <mergeCell ref="E362:G362"/>
    <mergeCell ref="B333:D333"/>
    <mergeCell ref="E333:G333"/>
    <mergeCell ref="B334:D334"/>
    <mergeCell ref="E334:G334"/>
    <mergeCell ref="B336:D336"/>
    <mergeCell ref="E336:G336"/>
    <mergeCell ref="B330:D330"/>
    <mergeCell ref="E330:G330"/>
    <mergeCell ref="B331:D331"/>
    <mergeCell ref="E331:G331"/>
    <mergeCell ref="B329:D329"/>
    <mergeCell ref="E329:G329"/>
    <mergeCell ref="B325:D325"/>
    <mergeCell ref="E325:G325"/>
    <mergeCell ref="B321:D321"/>
    <mergeCell ref="E321:G321"/>
    <mergeCell ref="B322:D322"/>
    <mergeCell ref="E322:G322"/>
    <mergeCell ref="E185:G185"/>
    <mergeCell ref="B306:D306"/>
    <mergeCell ref="E306:G306"/>
    <mergeCell ref="B320:D320"/>
    <mergeCell ref="E320:G320"/>
    <mergeCell ref="B324:D324"/>
    <mergeCell ref="E324:G324"/>
    <mergeCell ref="B307:D307"/>
    <mergeCell ref="E307:G307"/>
    <mergeCell ref="B314:D314"/>
    <mergeCell ref="B373:D373"/>
    <mergeCell ref="B304:D304"/>
    <mergeCell ref="E304:G304"/>
    <mergeCell ref="B277:D277"/>
    <mergeCell ref="E277:G277"/>
    <mergeCell ref="B183:D183"/>
    <mergeCell ref="E183:G183"/>
    <mergeCell ref="B184:D184"/>
    <mergeCell ref="E184:G184"/>
    <mergeCell ref="B185:D185"/>
    <mergeCell ref="B364:D364"/>
    <mergeCell ref="E364:G364"/>
    <mergeCell ref="B367:D367"/>
    <mergeCell ref="E367:G367"/>
    <mergeCell ref="B363:D363"/>
    <mergeCell ref="E363:G363"/>
    <mergeCell ref="E366:G366"/>
    <mergeCell ref="B290:D290"/>
    <mergeCell ref="E290:G290"/>
    <mergeCell ref="B256:D256"/>
    <mergeCell ref="E256:G256"/>
    <mergeCell ref="B286:D286"/>
    <mergeCell ref="E286:G286"/>
    <mergeCell ref="B284:D284"/>
    <mergeCell ref="E284:G284"/>
    <mergeCell ref="B260:D260"/>
    <mergeCell ref="E260:G260"/>
    <mergeCell ref="E14:G14"/>
    <mergeCell ref="B63:D63"/>
    <mergeCell ref="E63:G63"/>
    <mergeCell ref="B5:N11"/>
    <mergeCell ref="B12:D12"/>
    <mergeCell ref="E12:G13"/>
    <mergeCell ref="I12:I13"/>
    <mergeCell ref="J12:J13"/>
    <mergeCell ref="K12:K13"/>
    <mergeCell ref="L12:L13"/>
    <mergeCell ref="M12:M13"/>
    <mergeCell ref="B69:D69"/>
    <mergeCell ref="E69:G69"/>
    <mergeCell ref="B70:D70"/>
    <mergeCell ref="E70:G70"/>
    <mergeCell ref="B64:D64"/>
    <mergeCell ref="E64:G64"/>
    <mergeCell ref="B68:D68"/>
    <mergeCell ref="E68:G68"/>
    <mergeCell ref="E21:G21"/>
    <mergeCell ref="B73:D73"/>
    <mergeCell ref="E73:G73"/>
    <mergeCell ref="B74:D74"/>
    <mergeCell ref="E74:G74"/>
    <mergeCell ref="B71:D71"/>
    <mergeCell ref="E71:G71"/>
    <mergeCell ref="B72:D72"/>
    <mergeCell ref="E72:G72"/>
    <mergeCell ref="B77:D77"/>
    <mergeCell ref="E77:G77"/>
    <mergeCell ref="B78:D78"/>
    <mergeCell ref="E78:G78"/>
    <mergeCell ref="B75:D75"/>
    <mergeCell ref="E75:G75"/>
    <mergeCell ref="B76:D76"/>
    <mergeCell ref="E76:G76"/>
    <mergeCell ref="B81:D81"/>
    <mergeCell ref="E81:G81"/>
    <mergeCell ref="B82:D82"/>
    <mergeCell ref="E82:G82"/>
    <mergeCell ref="B79:D79"/>
    <mergeCell ref="E79:G79"/>
    <mergeCell ref="B80:D80"/>
    <mergeCell ref="E80:G80"/>
    <mergeCell ref="B241:D241"/>
    <mergeCell ref="E241:G241"/>
    <mergeCell ref="B265:D265"/>
    <mergeCell ref="E265:G265"/>
    <mergeCell ref="B85:D85"/>
    <mergeCell ref="E85:G85"/>
    <mergeCell ref="B86:D86"/>
    <mergeCell ref="E86:G86"/>
    <mergeCell ref="B179:D179"/>
    <mergeCell ref="E179:G179"/>
    <mergeCell ref="B93:D93"/>
    <mergeCell ref="E93:G93"/>
    <mergeCell ref="B94:D94"/>
    <mergeCell ref="E94:G94"/>
    <mergeCell ref="B92:D92"/>
    <mergeCell ref="E92:G92"/>
    <mergeCell ref="B233:D233"/>
    <mergeCell ref="E233:G233"/>
    <mergeCell ref="B97:D97"/>
    <mergeCell ref="E97:G97"/>
    <mergeCell ref="B98:D98"/>
    <mergeCell ref="E98:G98"/>
    <mergeCell ref="B186:D186"/>
    <mergeCell ref="E186:G186"/>
    <mergeCell ref="B101:D101"/>
    <mergeCell ref="E101:G101"/>
    <mergeCell ref="E111:G111"/>
    <mergeCell ref="E110:G110"/>
    <mergeCell ref="B102:D102"/>
    <mergeCell ref="E102:G102"/>
    <mergeCell ref="B103:D103"/>
    <mergeCell ref="E103:G103"/>
    <mergeCell ref="E116:G116"/>
    <mergeCell ref="B108:D108"/>
    <mergeCell ref="E108:G108"/>
    <mergeCell ref="B110:D110"/>
    <mergeCell ref="B115:D115"/>
    <mergeCell ref="E115:G115"/>
    <mergeCell ref="B116:D116"/>
    <mergeCell ref="B109:D109"/>
    <mergeCell ref="E109:G109"/>
    <mergeCell ref="B111:D111"/>
    <mergeCell ref="B119:D119"/>
    <mergeCell ref="E119:G119"/>
    <mergeCell ref="B120:D120"/>
    <mergeCell ref="E120:G120"/>
    <mergeCell ref="B124:D124"/>
    <mergeCell ref="E124:G124"/>
    <mergeCell ref="B117:D117"/>
    <mergeCell ref="E117:G117"/>
    <mergeCell ref="B118:D118"/>
    <mergeCell ref="E118:G118"/>
    <mergeCell ref="B123:D123"/>
    <mergeCell ref="E123:G123"/>
    <mergeCell ref="B121:D121"/>
    <mergeCell ref="E121:G121"/>
    <mergeCell ref="B122:D122"/>
    <mergeCell ref="E122:G122"/>
    <mergeCell ref="B128:D128"/>
    <mergeCell ref="E128:G128"/>
    <mergeCell ref="B127:D127"/>
    <mergeCell ref="E127:G127"/>
    <mergeCell ref="B126:D126"/>
    <mergeCell ref="E126:G126"/>
    <mergeCell ref="B133:D133"/>
    <mergeCell ref="E133:G133"/>
    <mergeCell ref="B134:D134"/>
    <mergeCell ref="E134:G134"/>
    <mergeCell ref="B132:D132"/>
    <mergeCell ref="E132:G132"/>
    <mergeCell ref="B137:D137"/>
    <mergeCell ref="E137:G137"/>
    <mergeCell ref="B138:D138"/>
    <mergeCell ref="E138:G138"/>
    <mergeCell ref="B136:D136"/>
    <mergeCell ref="E136:G136"/>
    <mergeCell ref="B141:D141"/>
    <mergeCell ref="E141:G141"/>
    <mergeCell ref="B142:D142"/>
    <mergeCell ref="E142:G142"/>
    <mergeCell ref="B139:D139"/>
    <mergeCell ref="E139:G139"/>
    <mergeCell ref="B140:D140"/>
    <mergeCell ref="E140:G140"/>
    <mergeCell ref="B145:D145"/>
    <mergeCell ref="E145:G145"/>
    <mergeCell ref="B146:D146"/>
    <mergeCell ref="E146:G146"/>
    <mergeCell ref="B143:D143"/>
    <mergeCell ref="E143:G143"/>
    <mergeCell ref="B144:D144"/>
    <mergeCell ref="E144:G144"/>
    <mergeCell ref="B150:D150"/>
    <mergeCell ref="E150:G150"/>
    <mergeCell ref="B147:D147"/>
    <mergeCell ref="E147:G147"/>
    <mergeCell ref="B148:D148"/>
    <mergeCell ref="E148:G148"/>
    <mergeCell ref="B149:D149"/>
    <mergeCell ref="E149:G149"/>
    <mergeCell ref="B151:D151"/>
    <mergeCell ref="E151:G151"/>
    <mergeCell ref="B152:D152"/>
    <mergeCell ref="E152:G152"/>
    <mergeCell ref="B153:D153"/>
    <mergeCell ref="E153:G153"/>
    <mergeCell ref="B155:D155"/>
    <mergeCell ref="E155:G155"/>
    <mergeCell ref="B156:D156"/>
    <mergeCell ref="E156:G156"/>
    <mergeCell ref="B154:D154"/>
    <mergeCell ref="E154:G154"/>
    <mergeCell ref="B158:D158"/>
    <mergeCell ref="E158:G158"/>
    <mergeCell ref="B159:D159"/>
    <mergeCell ref="E159:G159"/>
    <mergeCell ref="B157:D157"/>
    <mergeCell ref="E157:G157"/>
    <mergeCell ref="B168:D168"/>
    <mergeCell ref="E168:G168"/>
    <mergeCell ref="B160:D160"/>
    <mergeCell ref="E160:G160"/>
    <mergeCell ref="B161:D161"/>
    <mergeCell ref="E161:G161"/>
    <mergeCell ref="B169:D169"/>
    <mergeCell ref="E169:G169"/>
    <mergeCell ref="B170:D170"/>
    <mergeCell ref="E170:G170"/>
    <mergeCell ref="B172:D172"/>
    <mergeCell ref="E172:G172"/>
    <mergeCell ref="B171:D171"/>
    <mergeCell ref="E171:G171"/>
    <mergeCell ref="B174:D174"/>
    <mergeCell ref="E174:G174"/>
    <mergeCell ref="B173:D173"/>
    <mergeCell ref="E173:G173"/>
    <mergeCell ref="E221:G221"/>
    <mergeCell ref="B225:D225"/>
    <mergeCell ref="E225:G225"/>
    <mergeCell ref="B191:D191"/>
    <mergeCell ref="E191:G191"/>
    <mergeCell ref="B192:D192"/>
    <mergeCell ref="B228:D228"/>
    <mergeCell ref="E228:G228"/>
    <mergeCell ref="B177:D177"/>
    <mergeCell ref="E177:G177"/>
    <mergeCell ref="B178:D178"/>
    <mergeCell ref="E178:G178"/>
    <mergeCell ref="B193:D193"/>
    <mergeCell ref="E193:G193"/>
    <mergeCell ref="B190:D190"/>
    <mergeCell ref="E190:G190"/>
    <mergeCell ref="B200:D200"/>
    <mergeCell ref="E200:G200"/>
    <mergeCell ref="B197:D197"/>
    <mergeCell ref="E197:G197"/>
    <mergeCell ref="B205:D205"/>
    <mergeCell ref="E205:G205"/>
    <mergeCell ref="B203:D203"/>
    <mergeCell ref="E203:G203"/>
    <mergeCell ref="B204:D204"/>
    <mergeCell ref="E204:G204"/>
    <mergeCell ref="B207:D207"/>
    <mergeCell ref="E207:G207"/>
    <mergeCell ref="B206:D206"/>
    <mergeCell ref="E206:G206"/>
    <mergeCell ref="B208:D208"/>
    <mergeCell ref="E208:G208"/>
    <mergeCell ref="B212:D212"/>
    <mergeCell ref="E212:G212"/>
    <mergeCell ref="B209:D209"/>
    <mergeCell ref="E209:G209"/>
    <mergeCell ref="B210:D210"/>
    <mergeCell ref="E210:G210"/>
    <mergeCell ref="B211:D211"/>
    <mergeCell ref="E211:G211"/>
    <mergeCell ref="B215:D215"/>
    <mergeCell ref="E215:G215"/>
    <mergeCell ref="B216:D216"/>
    <mergeCell ref="E216:G216"/>
    <mergeCell ref="B213:D213"/>
    <mergeCell ref="E213:G213"/>
    <mergeCell ref="B214:D214"/>
    <mergeCell ref="E214:G214"/>
    <mergeCell ref="B219:D219"/>
    <mergeCell ref="E219:G219"/>
    <mergeCell ref="B220:D220"/>
    <mergeCell ref="E220:G220"/>
    <mergeCell ref="B217:D217"/>
    <mergeCell ref="E217:G217"/>
    <mergeCell ref="B218:D218"/>
    <mergeCell ref="E218:G218"/>
    <mergeCell ref="B226:D226"/>
    <mergeCell ref="E226:G226"/>
    <mergeCell ref="B227:D227"/>
    <mergeCell ref="E227:G227"/>
    <mergeCell ref="B222:D222"/>
    <mergeCell ref="E222:G222"/>
    <mergeCell ref="B224:D224"/>
    <mergeCell ref="E224:G224"/>
    <mergeCell ref="B223:D223"/>
    <mergeCell ref="E223:G223"/>
    <mergeCell ref="B231:D231"/>
    <mergeCell ref="E231:G231"/>
    <mergeCell ref="B232:D232"/>
    <mergeCell ref="E232:G232"/>
    <mergeCell ref="B229:D229"/>
    <mergeCell ref="E229:G229"/>
    <mergeCell ref="B230:D230"/>
    <mergeCell ref="E230:G230"/>
    <mergeCell ref="B236:D236"/>
    <mergeCell ref="E236:G236"/>
    <mergeCell ref="B237:D237"/>
    <mergeCell ref="E237:G237"/>
    <mergeCell ref="B234:D234"/>
    <mergeCell ref="E234:G234"/>
    <mergeCell ref="B235:D235"/>
    <mergeCell ref="E235:G235"/>
    <mergeCell ref="B238:D238"/>
    <mergeCell ref="E238:G238"/>
    <mergeCell ref="B239:D239"/>
    <mergeCell ref="E239:G239"/>
    <mergeCell ref="B250:D250"/>
    <mergeCell ref="E250:G250"/>
    <mergeCell ref="B247:D247"/>
    <mergeCell ref="E247:G247"/>
    <mergeCell ref="B244:D244"/>
    <mergeCell ref="E244:G244"/>
    <mergeCell ref="B242:D242"/>
    <mergeCell ref="E242:G242"/>
    <mergeCell ref="B243:D243"/>
    <mergeCell ref="E243:G243"/>
    <mergeCell ref="B246:D246"/>
    <mergeCell ref="E246:G246"/>
    <mergeCell ref="B259:D259"/>
    <mergeCell ref="E259:G259"/>
    <mergeCell ref="B253:D253"/>
    <mergeCell ref="E253:G253"/>
    <mergeCell ref="B248:D248"/>
    <mergeCell ref="E248:G248"/>
    <mergeCell ref="B249:D249"/>
    <mergeCell ref="E249:G249"/>
    <mergeCell ref="B251:D251"/>
    <mergeCell ref="E251:G251"/>
    <mergeCell ref="B263:D263"/>
    <mergeCell ref="E263:G263"/>
    <mergeCell ref="B264:D264"/>
    <mergeCell ref="E264:G264"/>
    <mergeCell ref="B261:D261"/>
    <mergeCell ref="E261:G261"/>
    <mergeCell ref="B262:D262"/>
    <mergeCell ref="E262:G262"/>
    <mergeCell ref="B268:D268"/>
    <mergeCell ref="E268:G268"/>
    <mergeCell ref="B269:D269"/>
    <mergeCell ref="E269:G269"/>
    <mergeCell ref="B266:D266"/>
    <mergeCell ref="E266:G266"/>
    <mergeCell ref="B267:D267"/>
    <mergeCell ref="E267:G267"/>
    <mergeCell ref="B272:D272"/>
    <mergeCell ref="E272:G272"/>
    <mergeCell ref="B273:D273"/>
    <mergeCell ref="E273:G273"/>
    <mergeCell ref="B270:D270"/>
    <mergeCell ref="E270:G270"/>
    <mergeCell ref="B271:D271"/>
    <mergeCell ref="E271:G271"/>
    <mergeCell ref="B276:D276"/>
    <mergeCell ref="E276:G276"/>
    <mergeCell ref="B274:D274"/>
    <mergeCell ref="E274:G274"/>
    <mergeCell ref="B275:D275"/>
    <mergeCell ref="E275:G275"/>
    <mergeCell ref="B280:D280"/>
    <mergeCell ref="E280:G280"/>
    <mergeCell ref="B278:D278"/>
    <mergeCell ref="E278:G278"/>
    <mergeCell ref="B279:D279"/>
    <mergeCell ref="E279:G279"/>
    <mergeCell ref="B283:D283"/>
    <mergeCell ref="E283:G283"/>
    <mergeCell ref="B281:D281"/>
    <mergeCell ref="E281:G281"/>
    <mergeCell ref="B282:D282"/>
    <mergeCell ref="E282:G282"/>
    <mergeCell ref="B288:D288"/>
    <mergeCell ref="E288:G288"/>
    <mergeCell ref="B289:D289"/>
    <mergeCell ref="E289:G289"/>
    <mergeCell ref="B285:D285"/>
    <mergeCell ref="E285:G285"/>
    <mergeCell ref="B287:D287"/>
    <mergeCell ref="E287:G287"/>
    <mergeCell ref="B292:D292"/>
    <mergeCell ref="E292:G292"/>
    <mergeCell ref="B293:D293"/>
    <mergeCell ref="E293:G293"/>
    <mergeCell ref="B291:D291"/>
    <mergeCell ref="E291:G291"/>
    <mergeCell ref="B296:D296"/>
    <mergeCell ref="E296:G296"/>
    <mergeCell ref="B297:D297"/>
    <mergeCell ref="E297:G297"/>
    <mergeCell ref="B294:D294"/>
    <mergeCell ref="E294:G294"/>
    <mergeCell ref="B295:D295"/>
    <mergeCell ref="E295:G295"/>
    <mergeCell ref="B300:D300"/>
    <mergeCell ref="E300:G300"/>
    <mergeCell ref="B298:D298"/>
    <mergeCell ref="E298:G298"/>
    <mergeCell ref="B299:D299"/>
    <mergeCell ref="E299:G299"/>
    <mergeCell ref="B301:D301"/>
    <mergeCell ref="E301:G301"/>
    <mergeCell ref="B302:D302"/>
    <mergeCell ref="E302:G302"/>
    <mergeCell ref="B303:D303"/>
    <mergeCell ref="E303:G303"/>
    <mergeCell ref="B305:D305"/>
    <mergeCell ref="E305:G305"/>
    <mergeCell ref="B311:D311"/>
    <mergeCell ref="E311:G311"/>
    <mergeCell ref="B308:D308"/>
    <mergeCell ref="E308:G308"/>
    <mergeCell ref="B309:D309"/>
    <mergeCell ref="E309:G309"/>
    <mergeCell ref="B310:D310"/>
    <mergeCell ref="E310:G310"/>
    <mergeCell ref="B316:D316"/>
    <mergeCell ref="E316:G316"/>
    <mergeCell ref="B312:D312"/>
    <mergeCell ref="E312:G312"/>
    <mergeCell ref="B313:D313"/>
    <mergeCell ref="E313:G313"/>
    <mergeCell ref="B315:D315"/>
    <mergeCell ref="E315:G315"/>
    <mergeCell ref="E314:G314"/>
    <mergeCell ref="B317:D317"/>
    <mergeCell ref="E317:G317"/>
    <mergeCell ref="B318:D318"/>
    <mergeCell ref="E318:G318"/>
    <mergeCell ref="B319:D319"/>
    <mergeCell ref="E319:G319"/>
    <mergeCell ref="B332:D332"/>
    <mergeCell ref="E332:G332"/>
    <mergeCell ref="B323:D323"/>
    <mergeCell ref="E323:G323"/>
    <mergeCell ref="B326:D326"/>
    <mergeCell ref="E326:G326"/>
    <mergeCell ref="B327:D327"/>
    <mergeCell ref="E327:G327"/>
    <mergeCell ref="B328:D328"/>
    <mergeCell ref="E328:G328"/>
    <mergeCell ref="B338:D338"/>
    <mergeCell ref="E338:G338"/>
    <mergeCell ref="B335:D335"/>
    <mergeCell ref="E335:G335"/>
    <mergeCell ref="B337:D337"/>
    <mergeCell ref="E337:G337"/>
    <mergeCell ref="B345:D345"/>
    <mergeCell ref="E345:G345"/>
    <mergeCell ref="B346:D346"/>
    <mergeCell ref="E346:G346"/>
    <mergeCell ref="B341:D341"/>
    <mergeCell ref="E341:G341"/>
    <mergeCell ref="B342:D342"/>
    <mergeCell ref="E342:G342"/>
    <mergeCell ref="B344:D344"/>
    <mergeCell ref="E344:G344"/>
    <mergeCell ref="B353:D353"/>
    <mergeCell ref="E353:G353"/>
    <mergeCell ref="B356:D356"/>
    <mergeCell ref="E356:G356"/>
    <mergeCell ref="B349:D349"/>
    <mergeCell ref="E349:G349"/>
    <mergeCell ref="B352:D352"/>
    <mergeCell ref="E352:G352"/>
    <mergeCell ref="B351:D351"/>
    <mergeCell ref="E351:G351"/>
    <mergeCell ref="E357:G357"/>
    <mergeCell ref="B358:D358"/>
    <mergeCell ref="E358:G358"/>
    <mergeCell ref="B361:D361"/>
    <mergeCell ref="E361:G361"/>
    <mergeCell ref="B369:D369"/>
    <mergeCell ref="E369:G369"/>
    <mergeCell ref="B365:D365"/>
    <mergeCell ref="E365:G365"/>
    <mergeCell ref="B366:D366"/>
    <mergeCell ref="E389:G389"/>
    <mergeCell ref="B379:D379"/>
    <mergeCell ref="E379:G379"/>
    <mergeCell ref="B383:D383"/>
    <mergeCell ref="E383:G383"/>
    <mergeCell ref="B382:D382"/>
    <mergeCell ref="E382:G382"/>
    <mergeCell ref="B388:D388"/>
    <mergeCell ref="E388:G388"/>
    <mergeCell ref="B389:D389"/>
    <mergeCell ref="B378:D378"/>
    <mergeCell ref="E378:G378"/>
    <mergeCell ref="B384:D384"/>
    <mergeCell ref="E384:G384"/>
    <mergeCell ref="B380:D380"/>
    <mergeCell ref="E380:G380"/>
    <mergeCell ref="E393:G393"/>
    <mergeCell ref="B385:D385"/>
    <mergeCell ref="E385:G385"/>
    <mergeCell ref="B386:D386"/>
    <mergeCell ref="E386:G386"/>
    <mergeCell ref="E390:G390"/>
    <mergeCell ref="B387:D387"/>
    <mergeCell ref="B390:D390"/>
    <mergeCell ref="E387:G387"/>
    <mergeCell ref="B391:D391"/>
    <mergeCell ref="E391:G391"/>
    <mergeCell ref="B392:D392"/>
    <mergeCell ref="E392:G392"/>
    <mergeCell ref="E400:G400"/>
    <mergeCell ref="B396:D396"/>
    <mergeCell ref="E396:G396"/>
    <mergeCell ref="B395:D395"/>
    <mergeCell ref="E395:G395"/>
    <mergeCell ref="B398:D398"/>
    <mergeCell ref="E398:G398"/>
    <mergeCell ref="B393:D393"/>
    <mergeCell ref="E397:G397"/>
    <mergeCell ref="B412:D412"/>
    <mergeCell ref="B405:D405"/>
    <mergeCell ref="E405:G405"/>
    <mergeCell ref="B399:D399"/>
    <mergeCell ref="E399:G399"/>
    <mergeCell ref="B400:D400"/>
    <mergeCell ref="E403:G403"/>
    <mergeCell ref="B401:D401"/>
    <mergeCell ref="E401:G401"/>
    <mergeCell ref="E415:G415"/>
    <mergeCell ref="B416:D416"/>
    <mergeCell ref="E416:G416"/>
    <mergeCell ref="B402:D402"/>
    <mergeCell ref="E402:G402"/>
    <mergeCell ref="B403:D403"/>
    <mergeCell ref="B408:D408"/>
    <mergeCell ref="E408:G408"/>
    <mergeCell ref="B410:D410"/>
    <mergeCell ref="B406:D406"/>
    <mergeCell ref="B67:D67"/>
    <mergeCell ref="E67:G67"/>
    <mergeCell ref="B88:D88"/>
    <mergeCell ref="E88:G88"/>
    <mergeCell ref="B89:D89"/>
    <mergeCell ref="E91:G91"/>
    <mergeCell ref="B100:D100"/>
    <mergeCell ref="E100:G100"/>
    <mergeCell ref="B99:D99"/>
    <mergeCell ref="B425:F425"/>
    <mergeCell ref="B421:D421"/>
    <mergeCell ref="E421:G421"/>
    <mergeCell ref="B420:D420"/>
    <mergeCell ref="E420:G420"/>
    <mergeCell ref="B221:D221"/>
    <mergeCell ref="E418:G418"/>
    <mergeCell ref="B419:D419"/>
    <mergeCell ref="E419:G419"/>
    <mergeCell ref="B417:D417"/>
    <mergeCell ref="B418:D418"/>
    <mergeCell ref="E417:G417"/>
    <mergeCell ref="B414:D414"/>
    <mergeCell ref="E414:G414"/>
    <mergeCell ref="B415:D415"/>
    <mergeCell ref="B83:D83"/>
    <mergeCell ref="E83:G83"/>
    <mergeCell ref="B84:D84"/>
    <mergeCell ref="E84:G84"/>
    <mergeCell ref="E113:G113"/>
    <mergeCell ref="E99:G99"/>
    <mergeCell ref="E188:G188"/>
    <mergeCell ref="B180:D180"/>
    <mergeCell ref="E180:G180"/>
    <mergeCell ref="B106:D106"/>
    <mergeCell ref="E106:G106"/>
    <mergeCell ref="B187:D187"/>
    <mergeCell ref="E187:G187"/>
    <mergeCell ref="B188:D188"/>
    <mergeCell ref="E164:G164"/>
    <mergeCell ref="E89:G89"/>
    <mergeCell ref="B175:D175"/>
    <mergeCell ref="E175:G175"/>
    <mergeCell ref="B176:D176"/>
    <mergeCell ref="E176:G176"/>
    <mergeCell ref="E195:G195"/>
    <mergeCell ref="B181:D181"/>
    <mergeCell ref="E181:G181"/>
    <mergeCell ref="B182:D182"/>
    <mergeCell ref="E182:G182"/>
    <mergeCell ref="B202:D202"/>
    <mergeCell ref="E202:G202"/>
    <mergeCell ref="B194:D194"/>
    <mergeCell ref="E194:G194"/>
    <mergeCell ref="B201:D201"/>
    <mergeCell ref="E201:G201"/>
    <mergeCell ref="B198:D198"/>
    <mergeCell ref="E198:G198"/>
    <mergeCell ref="B195:D195"/>
    <mergeCell ref="B196:D196"/>
    <mergeCell ref="E196:G196"/>
    <mergeCell ref="B165:D165"/>
    <mergeCell ref="E165:G165"/>
    <mergeCell ref="B166:D166"/>
    <mergeCell ref="E166:G166"/>
    <mergeCell ref="B167:D167"/>
    <mergeCell ref="E167:G167"/>
    <mergeCell ref="B189:D189"/>
    <mergeCell ref="E189:G189"/>
    <mergeCell ref="E192:G192"/>
    <mergeCell ref="E255:G255"/>
    <mergeCell ref="B199:D199"/>
    <mergeCell ref="E199:G199"/>
    <mergeCell ref="B90:D90"/>
    <mergeCell ref="E90:G90"/>
    <mergeCell ref="B162:D162"/>
    <mergeCell ref="E162:G162"/>
    <mergeCell ref="B163:D163"/>
    <mergeCell ref="E163:G163"/>
    <mergeCell ref="B164:D164"/>
    <mergeCell ref="B413:D413"/>
    <mergeCell ref="E413:G413"/>
    <mergeCell ref="E410:G410"/>
    <mergeCell ref="B409:D409"/>
    <mergeCell ref="E409:G409"/>
    <mergeCell ref="B252:D252"/>
    <mergeCell ref="E252:G252"/>
    <mergeCell ref="B254:D254"/>
    <mergeCell ref="E254:G254"/>
    <mergeCell ref="B255:D255"/>
    <mergeCell ref="B257:D257"/>
    <mergeCell ref="E257:G257"/>
    <mergeCell ref="E406:G406"/>
    <mergeCell ref="B407:D407"/>
    <mergeCell ref="E407:G407"/>
    <mergeCell ref="B411:D411"/>
    <mergeCell ref="E411:G411"/>
    <mergeCell ref="B394:D394"/>
    <mergeCell ref="E394:G394"/>
    <mergeCell ref="B397:D397"/>
    <mergeCell ref="E18:G18"/>
    <mergeCell ref="B21:D21"/>
    <mergeCell ref="B404:D404"/>
    <mergeCell ref="E404:G404"/>
    <mergeCell ref="B240:D240"/>
    <mergeCell ref="E240:G240"/>
    <mergeCell ref="B245:D245"/>
    <mergeCell ref="E245:G245"/>
    <mergeCell ref="B258:D258"/>
    <mergeCell ref="E258:G258"/>
    <mergeCell ref="B23:D23"/>
    <mergeCell ref="E23:G23"/>
    <mergeCell ref="E412:G412"/>
    <mergeCell ref="B15:D15"/>
    <mergeCell ref="E15:G15"/>
    <mergeCell ref="B16:D16"/>
    <mergeCell ref="E16:G16"/>
    <mergeCell ref="B17:D17"/>
    <mergeCell ref="E17:G17"/>
    <mergeCell ref="B18:D18"/>
    <mergeCell ref="B19:D19"/>
    <mergeCell ref="E19:G19"/>
    <mergeCell ref="B20:D20"/>
    <mergeCell ref="E20:G20"/>
    <mergeCell ref="B22:D22"/>
    <mergeCell ref="E22:G22"/>
    <mergeCell ref="B26:D26"/>
    <mergeCell ref="E26:G26"/>
    <mergeCell ref="B28:D28"/>
    <mergeCell ref="E28:G28"/>
    <mergeCell ref="B30:D30"/>
    <mergeCell ref="E30:G30"/>
    <mergeCell ref="B27:D27"/>
    <mergeCell ref="E27:G27"/>
    <mergeCell ref="B35:D35"/>
    <mergeCell ref="E35:G35"/>
    <mergeCell ref="B29:D29"/>
    <mergeCell ref="E29:G29"/>
    <mergeCell ref="B36:D36"/>
    <mergeCell ref="E36:G36"/>
    <mergeCell ref="B31:D31"/>
    <mergeCell ref="E31:G31"/>
    <mergeCell ref="B32:D32"/>
    <mergeCell ref="E32:G32"/>
    <mergeCell ref="B41:D41"/>
    <mergeCell ref="E41:G41"/>
    <mergeCell ref="B42:D42"/>
    <mergeCell ref="E42:G42"/>
    <mergeCell ref="B37:D37"/>
    <mergeCell ref="E37:G37"/>
    <mergeCell ref="B38:D38"/>
    <mergeCell ref="E38:G38"/>
    <mergeCell ref="B39:D39"/>
    <mergeCell ref="E39:G39"/>
    <mergeCell ref="B135:D135"/>
    <mergeCell ref="E135:G135"/>
    <mergeCell ref="B61:D61"/>
    <mergeCell ref="E61:G61"/>
    <mergeCell ref="B112:D112"/>
    <mergeCell ref="B105:D105"/>
    <mergeCell ref="B87:D87"/>
    <mergeCell ref="E87:G87"/>
    <mergeCell ref="E105:G105"/>
    <mergeCell ref="B107:D107"/>
    <mergeCell ref="E112:G112"/>
    <mergeCell ref="B113:D113"/>
    <mergeCell ref="B43:D43"/>
    <mergeCell ref="E43:G43"/>
    <mergeCell ref="B44:D44"/>
    <mergeCell ref="E44:G44"/>
    <mergeCell ref="E107:G107"/>
    <mergeCell ref="B104:D104"/>
    <mergeCell ref="E104:G104"/>
    <mergeCell ref="B91:D91"/>
    <mergeCell ref="B131:D131"/>
    <mergeCell ref="E131:G131"/>
    <mergeCell ref="B114:D114"/>
    <mergeCell ref="E114:G114"/>
    <mergeCell ref="B129:D129"/>
    <mergeCell ref="E129:G129"/>
    <mergeCell ref="B130:D130"/>
    <mergeCell ref="E130:G130"/>
    <mergeCell ref="B125:D125"/>
    <mergeCell ref="E125:G125"/>
    <mergeCell ref="B52:D52"/>
    <mergeCell ref="E52:G52"/>
    <mergeCell ref="B46:D46"/>
    <mergeCell ref="E46:G46"/>
    <mergeCell ref="B47:D47"/>
    <mergeCell ref="E47:G47"/>
    <mergeCell ref="B48:D48"/>
    <mergeCell ref="E48:G48"/>
    <mergeCell ref="B49:D49"/>
    <mergeCell ref="E49:G49"/>
    <mergeCell ref="B95:D95"/>
    <mergeCell ref="E95:G95"/>
    <mergeCell ref="B96:D96"/>
    <mergeCell ref="E96:G96"/>
    <mergeCell ref="B53:D53"/>
    <mergeCell ref="E53:G53"/>
    <mergeCell ref="B54:D54"/>
    <mergeCell ref="E54:G54"/>
    <mergeCell ref="B55:D55"/>
    <mergeCell ref="E55:G55"/>
    <mergeCell ref="B66:D66"/>
    <mergeCell ref="E66:G66"/>
    <mergeCell ref="B60:D60"/>
    <mergeCell ref="E60:G60"/>
    <mergeCell ref="B62:D62"/>
    <mergeCell ref="E62:G62"/>
    <mergeCell ref="B65:D65"/>
    <mergeCell ref="E65:G65"/>
    <mergeCell ref="B33:D33"/>
    <mergeCell ref="E33:G33"/>
    <mergeCell ref="B34:D34"/>
    <mergeCell ref="E34:G34"/>
    <mergeCell ref="B51:D51"/>
    <mergeCell ref="E51:G51"/>
    <mergeCell ref="B45:D45"/>
    <mergeCell ref="E45:G45"/>
    <mergeCell ref="B40:D40"/>
    <mergeCell ref="E40:G40"/>
    <mergeCell ref="B50:D50"/>
    <mergeCell ref="E50:G50"/>
    <mergeCell ref="B58:D58"/>
    <mergeCell ref="E58:G58"/>
    <mergeCell ref="B59:D59"/>
    <mergeCell ref="E59:G59"/>
    <mergeCell ref="B56:D56"/>
    <mergeCell ref="E56:G56"/>
    <mergeCell ref="B57:D57"/>
    <mergeCell ref="E57:G57"/>
  </mergeCells>
  <printOptions/>
  <pageMargins left="0.39375" right="0.39375" top="0.7875" bottom="0.9840277777777778" header="0.5118055555555556" footer="0.5118055555555556"/>
  <pageSetup fitToHeight="0" horizontalDpi="300" verticalDpi="300" orientation="landscape" paperSize="9" r:id="rId1"/>
  <headerFooter alignWithMargins="0">
    <oddHeader>&amp;RZałącznik nr 3 do Informacji  z wykonania budżetu Gminy  za I półrocze roku 2011  (w złotych)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O453"/>
  <sheetViews>
    <sheetView view="pageLayout" workbookViewId="0" topLeftCell="B71">
      <selection activeCell="L15" sqref="L15"/>
    </sheetView>
  </sheetViews>
  <sheetFormatPr defaultColWidth="9.00390625" defaultRowHeight="12.75"/>
  <cols>
    <col min="1" max="1" width="1.7109375" style="1" customWidth="1"/>
    <col min="2" max="2" width="4.8515625" style="1" customWidth="1"/>
    <col min="3" max="3" width="6.421875" style="1" customWidth="1"/>
    <col min="4" max="4" width="8.140625" style="1" customWidth="1"/>
    <col min="5" max="6" width="9.00390625" style="1" customWidth="1"/>
    <col min="7" max="7" width="32.28125" style="1" customWidth="1"/>
    <col min="8" max="8" width="0" style="1" hidden="1" customWidth="1"/>
    <col min="9" max="9" width="14.57421875" style="1" customWidth="1"/>
    <col min="10" max="10" width="14.7109375" style="1" customWidth="1"/>
    <col min="11" max="11" width="12.00390625" style="1" customWidth="1"/>
    <col min="12" max="12" width="9.28125" style="1" customWidth="1"/>
    <col min="13" max="13" width="9.7109375" style="1" customWidth="1"/>
    <col min="14" max="14" width="0" style="1" hidden="1" customWidth="1"/>
    <col min="15" max="16384" width="9.00390625" style="1" customWidth="1"/>
  </cols>
  <sheetData>
    <row r="1" ht="4.5" customHeight="1"/>
    <row r="2" ht="12.75" customHeight="1" hidden="1"/>
    <row r="3" ht="12.75" hidden="1"/>
    <row r="4" ht="12.75" hidden="1"/>
    <row r="5" spans="2:14" ht="4.5" customHeight="1">
      <c r="B5" s="241" t="s">
        <v>587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2:14" ht="12.75" customHeight="1" hidden="1"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</row>
    <row r="7" spans="2:14" ht="12.75" customHeight="1" hidden="1"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</row>
    <row r="8" spans="2:14" ht="12.75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</row>
    <row r="9" spans="2:14" ht="12.75"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</row>
    <row r="10" spans="2:14" ht="12.75"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</row>
    <row r="11" spans="2:14" ht="12.75"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</row>
    <row r="12" spans="2:15" ht="46.5" customHeight="1">
      <c r="B12" s="243" t="s">
        <v>0</v>
      </c>
      <c r="C12" s="243"/>
      <c r="D12" s="243"/>
      <c r="E12" s="243" t="s">
        <v>1</v>
      </c>
      <c r="F12" s="243"/>
      <c r="G12" s="243"/>
      <c r="H12" s="3"/>
      <c r="I12" s="239" t="s">
        <v>568</v>
      </c>
      <c r="J12" s="239" t="s">
        <v>588</v>
      </c>
      <c r="K12" s="239" t="s">
        <v>589</v>
      </c>
      <c r="L12" s="244" t="s">
        <v>2</v>
      </c>
      <c r="M12" s="239" t="s">
        <v>3</v>
      </c>
      <c r="N12" s="4"/>
      <c r="O12" s="5"/>
    </row>
    <row r="13" spans="2:15" ht="12.75">
      <c r="B13" s="2" t="s">
        <v>4</v>
      </c>
      <c r="C13" s="2" t="s">
        <v>5</v>
      </c>
      <c r="D13" s="6" t="s">
        <v>6</v>
      </c>
      <c r="E13" s="243"/>
      <c r="F13" s="243"/>
      <c r="G13" s="243"/>
      <c r="H13" s="3"/>
      <c r="I13" s="239"/>
      <c r="J13" s="239"/>
      <c r="K13" s="239"/>
      <c r="L13" s="244"/>
      <c r="M13" s="239"/>
      <c r="N13" s="6"/>
      <c r="O13" s="5"/>
    </row>
    <row r="14" spans="2:13" ht="12.75">
      <c r="B14" s="7">
        <v>1</v>
      </c>
      <c r="C14" s="7">
        <v>2</v>
      </c>
      <c r="D14" s="7">
        <v>3</v>
      </c>
      <c r="E14" s="240">
        <v>4</v>
      </c>
      <c r="F14" s="240"/>
      <c r="G14" s="240"/>
      <c r="H14" s="7"/>
      <c r="I14" s="8">
        <v>5</v>
      </c>
      <c r="J14" s="8">
        <v>6</v>
      </c>
      <c r="K14" s="8">
        <v>7</v>
      </c>
      <c r="L14" s="9">
        <v>8</v>
      </c>
      <c r="M14" s="9">
        <v>9</v>
      </c>
    </row>
    <row r="15" spans="2:13" ht="30" customHeight="1">
      <c r="B15" s="251"/>
      <c r="C15" s="252"/>
      <c r="D15" s="253"/>
      <c r="E15" s="254" t="s">
        <v>560</v>
      </c>
      <c r="F15" s="255"/>
      <c r="G15" s="256"/>
      <c r="H15" s="104"/>
      <c r="I15" s="105">
        <f>SUM(I16,I19,I28,I35,I40,I45,I51,I54,I57,I66)</f>
        <v>1150085.52</v>
      </c>
      <c r="J15" s="105">
        <f>SUM(J16,J19,J28,J35,J40,J45,J51,J54,J57,J66)</f>
        <v>5699760</v>
      </c>
      <c r="K15" s="105">
        <f>SUM(K16,K19,K28,K35,K40,K45,K51,K54,K57,K66)</f>
        <v>3942361.4700000007</v>
      </c>
      <c r="L15" s="106">
        <f aca="true" t="shared" si="0" ref="L15:L47">K15/J15</f>
        <v>0.6916714861678388</v>
      </c>
      <c r="M15" s="106">
        <f>K15/K448</f>
        <v>0.3848944007864372</v>
      </c>
    </row>
    <row r="16" spans="2:13" ht="12.75">
      <c r="B16" s="176" t="s">
        <v>7</v>
      </c>
      <c r="C16" s="176"/>
      <c r="D16" s="176"/>
      <c r="E16" s="177" t="s">
        <v>8</v>
      </c>
      <c r="F16" s="177"/>
      <c r="G16" s="177"/>
      <c r="H16" s="4"/>
      <c r="I16" s="38">
        <f>SUM(I17)</f>
        <v>18.02</v>
      </c>
      <c r="J16" s="38">
        <f>SUM(J17:J17)</f>
        <v>0</v>
      </c>
      <c r="K16" s="38">
        <f>SUM(K17)</f>
        <v>0</v>
      </c>
      <c r="L16" s="107" t="s">
        <v>13</v>
      </c>
      <c r="M16" s="107" t="s">
        <v>13</v>
      </c>
    </row>
    <row r="17" spans="2:13" ht="12.75">
      <c r="B17" s="184" t="s">
        <v>527</v>
      </c>
      <c r="C17" s="184"/>
      <c r="D17" s="184"/>
      <c r="E17" s="175" t="s">
        <v>528</v>
      </c>
      <c r="F17" s="175"/>
      <c r="G17" s="175"/>
      <c r="H17" s="55"/>
      <c r="I17" s="56">
        <f>SUM(I18:I18)</f>
        <v>18.02</v>
      </c>
      <c r="J17" s="56">
        <f>SUM(J18)</f>
        <v>0</v>
      </c>
      <c r="K17" s="56">
        <f>SUM(K18)</f>
        <v>0</v>
      </c>
      <c r="L17" s="11" t="s">
        <v>13</v>
      </c>
      <c r="M17" s="11" t="s">
        <v>13</v>
      </c>
    </row>
    <row r="18" spans="2:13" ht="12.75">
      <c r="B18" s="187" t="s">
        <v>54</v>
      </c>
      <c r="C18" s="187"/>
      <c r="D18" s="187"/>
      <c r="E18" s="186" t="s">
        <v>55</v>
      </c>
      <c r="F18" s="186"/>
      <c r="G18" s="186"/>
      <c r="H18" s="45"/>
      <c r="I18" s="46">
        <v>18.02</v>
      </c>
      <c r="J18" s="46">
        <v>0</v>
      </c>
      <c r="K18" s="46">
        <v>0</v>
      </c>
      <c r="L18" s="11" t="s">
        <v>13</v>
      </c>
      <c r="M18" s="11" t="s">
        <v>13</v>
      </c>
    </row>
    <row r="19" spans="2:13" ht="12.75">
      <c r="B19" s="176" t="s">
        <v>30</v>
      </c>
      <c r="C19" s="176"/>
      <c r="D19" s="176"/>
      <c r="E19" s="177" t="s">
        <v>31</v>
      </c>
      <c r="F19" s="177"/>
      <c r="G19" s="177"/>
      <c r="H19" s="4"/>
      <c r="I19" s="38">
        <f>SUM(I20,I26)</f>
        <v>392355.15</v>
      </c>
      <c r="J19" s="38">
        <f>SUM(J20,J26)</f>
        <v>2405200</v>
      </c>
      <c r="K19" s="38">
        <f>SUM(K20,K26)</f>
        <v>2204277.33</v>
      </c>
      <c r="L19" s="58">
        <f t="shared" si="0"/>
        <v>0.9164632171960752</v>
      </c>
      <c r="M19" s="58">
        <f>K19/K448</f>
        <v>0.21520451854899994</v>
      </c>
    </row>
    <row r="20" spans="2:13" ht="12.75">
      <c r="B20" s="184" t="s">
        <v>32</v>
      </c>
      <c r="C20" s="184"/>
      <c r="D20" s="184"/>
      <c r="E20" s="175" t="s">
        <v>33</v>
      </c>
      <c r="F20" s="175"/>
      <c r="G20" s="175"/>
      <c r="H20" s="28"/>
      <c r="I20" s="39">
        <f>SUM(I21:I24)</f>
        <v>391476.15</v>
      </c>
      <c r="J20" s="39">
        <f>SUM(J21:J25)</f>
        <v>2282200</v>
      </c>
      <c r="K20" s="39">
        <f>SUM(K21:K25)</f>
        <v>2202849.41</v>
      </c>
      <c r="L20" s="59">
        <f t="shared" si="0"/>
        <v>0.9652306590132329</v>
      </c>
      <c r="M20" s="59">
        <f>K20/K448</f>
        <v>0.21506511012160098</v>
      </c>
    </row>
    <row r="21" spans="2:13" ht="12.75">
      <c r="B21" s="187" t="s">
        <v>54</v>
      </c>
      <c r="C21" s="187"/>
      <c r="D21" s="187"/>
      <c r="E21" s="186" t="s">
        <v>55</v>
      </c>
      <c r="F21" s="186"/>
      <c r="G21" s="186"/>
      <c r="H21" s="12"/>
      <c r="I21" s="40">
        <v>0</v>
      </c>
      <c r="J21" s="40">
        <v>60000</v>
      </c>
      <c r="K21" s="40">
        <v>0</v>
      </c>
      <c r="L21" s="60">
        <f t="shared" si="0"/>
        <v>0</v>
      </c>
      <c r="M21" s="59">
        <f>K21/K448</f>
        <v>0</v>
      </c>
    </row>
    <row r="22" spans="2:13" ht="12.75">
      <c r="B22" s="187" t="s">
        <v>56</v>
      </c>
      <c r="C22" s="187"/>
      <c r="D22" s="187"/>
      <c r="E22" s="186" t="s">
        <v>55</v>
      </c>
      <c r="F22" s="186"/>
      <c r="G22" s="186"/>
      <c r="H22" s="12"/>
      <c r="I22" s="40">
        <v>195349.01</v>
      </c>
      <c r="J22" s="40">
        <v>0</v>
      </c>
      <c r="K22" s="40">
        <v>0</v>
      </c>
      <c r="L22" s="11" t="s">
        <v>13</v>
      </c>
      <c r="M22" s="11" t="s">
        <v>13</v>
      </c>
    </row>
    <row r="23" spans="2:13" ht="12.75">
      <c r="B23" s="245" t="s">
        <v>566</v>
      </c>
      <c r="C23" s="246"/>
      <c r="D23" s="247"/>
      <c r="E23" s="186" t="s">
        <v>55</v>
      </c>
      <c r="F23" s="186"/>
      <c r="G23" s="186"/>
      <c r="H23" s="12"/>
      <c r="I23" s="40">
        <v>0</v>
      </c>
      <c r="J23" s="40">
        <v>1116700</v>
      </c>
      <c r="K23" s="40">
        <v>1108866.23</v>
      </c>
      <c r="L23" s="60">
        <f t="shared" si="0"/>
        <v>0.992984892988269</v>
      </c>
      <c r="M23" s="59">
        <f>K23/K448</f>
        <v>0.10825907426194625</v>
      </c>
    </row>
    <row r="24" spans="2:13" ht="12.75">
      <c r="B24" s="187" t="s">
        <v>57</v>
      </c>
      <c r="C24" s="187"/>
      <c r="D24" s="187"/>
      <c r="E24" s="186" t="s">
        <v>55</v>
      </c>
      <c r="F24" s="186"/>
      <c r="G24" s="186"/>
      <c r="H24" s="12"/>
      <c r="I24" s="40">
        <v>196127.14</v>
      </c>
      <c r="J24" s="40">
        <v>1099500</v>
      </c>
      <c r="K24" s="40">
        <v>1093983.18</v>
      </c>
      <c r="L24" s="60">
        <f t="shared" si="0"/>
        <v>0.9949824283765347</v>
      </c>
      <c r="M24" s="59">
        <f>K24/K448</f>
        <v>0.1068060358596547</v>
      </c>
    </row>
    <row r="25" spans="2:13" ht="12.75">
      <c r="B25" s="245" t="s">
        <v>181</v>
      </c>
      <c r="C25" s="246"/>
      <c r="D25" s="247"/>
      <c r="E25" s="191" t="s">
        <v>182</v>
      </c>
      <c r="F25" s="192"/>
      <c r="G25" s="193"/>
      <c r="H25" s="12"/>
      <c r="I25" s="40">
        <v>0</v>
      </c>
      <c r="J25" s="40">
        <v>6000</v>
      </c>
      <c r="K25" s="40">
        <v>0</v>
      </c>
      <c r="L25" s="60">
        <f t="shared" si="0"/>
        <v>0</v>
      </c>
      <c r="M25" s="59">
        <f>K25/K448</f>
        <v>0</v>
      </c>
    </row>
    <row r="26" spans="2:13" ht="12.75">
      <c r="B26" s="184" t="s">
        <v>585</v>
      </c>
      <c r="C26" s="184"/>
      <c r="D26" s="184"/>
      <c r="E26" s="175" t="s">
        <v>74</v>
      </c>
      <c r="F26" s="175"/>
      <c r="G26" s="175"/>
      <c r="H26" s="28"/>
      <c r="I26" s="39">
        <f>SUM(I27)</f>
        <v>879</v>
      </c>
      <c r="J26" s="39">
        <f>SUM(J27)</f>
        <v>123000</v>
      </c>
      <c r="K26" s="39">
        <f>SUM(K27)</f>
        <v>1427.92</v>
      </c>
      <c r="L26" s="59">
        <f>K26/J26</f>
        <v>0.011609105691056911</v>
      </c>
      <c r="M26" s="59">
        <f>K26/K448</f>
        <v>0.00013940842739896436</v>
      </c>
    </row>
    <row r="27" spans="2:13" ht="12.75">
      <c r="B27" s="187" t="s">
        <v>54</v>
      </c>
      <c r="C27" s="187"/>
      <c r="D27" s="187"/>
      <c r="E27" s="186" t="s">
        <v>55</v>
      </c>
      <c r="F27" s="186"/>
      <c r="G27" s="186"/>
      <c r="H27" s="12"/>
      <c r="I27" s="40">
        <v>879</v>
      </c>
      <c r="J27" s="40">
        <v>123000</v>
      </c>
      <c r="K27" s="40">
        <v>1427.92</v>
      </c>
      <c r="L27" s="60">
        <f>K27/J27</f>
        <v>0.011609105691056911</v>
      </c>
      <c r="M27" s="60">
        <f>K27/K448</f>
        <v>0.00013940842739896436</v>
      </c>
    </row>
    <row r="28" spans="2:13" ht="12.75">
      <c r="B28" s="176" t="s">
        <v>58</v>
      </c>
      <c r="C28" s="176"/>
      <c r="D28" s="176"/>
      <c r="E28" s="177" t="s">
        <v>59</v>
      </c>
      <c r="F28" s="177"/>
      <c r="G28" s="177"/>
      <c r="H28" s="4"/>
      <c r="I28" s="38">
        <f>SUM(I29)</f>
        <v>551679.75</v>
      </c>
      <c r="J28" s="38">
        <f>SUM(J29)</f>
        <v>1376400</v>
      </c>
      <c r="K28" s="38">
        <f>SUM(K29)</f>
        <v>904610.14</v>
      </c>
      <c r="L28" s="61">
        <f t="shared" si="0"/>
        <v>0.657229104911363</v>
      </c>
      <c r="M28" s="61">
        <f>K28/K448</f>
        <v>0.08831746668339752</v>
      </c>
    </row>
    <row r="29" spans="2:13" ht="12.75">
      <c r="B29" s="184" t="s">
        <v>60</v>
      </c>
      <c r="C29" s="184"/>
      <c r="D29" s="184"/>
      <c r="E29" s="175" t="s">
        <v>61</v>
      </c>
      <c r="F29" s="175"/>
      <c r="G29" s="175"/>
      <c r="H29" s="28"/>
      <c r="I29" s="39">
        <f>SUM(I30:I33)</f>
        <v>551679.75</v>
      </c>
      <c r="J29" s="39">
        <f>SUM(J30:J34)</f>
        <v>1376400</v>
      </c>
      <c r="K29" s="39">
        <f>SUM(K30:K34)</f>
        <v>904610.14</v>
      </c>
      <c r="L29" s="59">
        <f t="shared" si="0"/>
        <v>0.657229104911363</v>
      </c>
      <c r="M29" s="59">
        <f>K29/K448</f>
        <v>0.08831746668339752</v>
      </c>
    </row>
    <row r="30" spans="2:13" ht="12.75">
      <c r="B30" s="187" t="s">
        <v>54</v>
      </c>
      <c r="C30" s="187"/>
      <c r="D30" s="187"/>
      <c r="E30" s="186" t="s">
        <v>55</v>
      </c>
      <c r="F30" s="186"/>
      <c r="G30" s="186"/>
      <c r="H30" s="12"/>
      <c r="I30" s="40">
        <v>0</v>
      </c>
      <c r="J30" s="40">
        <v>60000</v>
      </c>
      <c r="K30" s="40">
        <v>0</v>
      </c>
      <c r="L30" s="60">
        <f>K30/J30</f>
        <v>0</v>
      </c>
      <c r="M30" s="60">
        <f>K30/K448</f>
        <v>0</v>
      </c>
    </row>
    <row r="31" spans="2:13" ht="12.75">
      <c r="B31" s="245" t="s">
        <v>566</v>
      </c>
      <c r="C31" s="246"/>
      <c r="D31" s="247"/>
      <c r="E31" s="191" t="s">
        <v>55</v>
      </c>
      <c r="F31" s="192"/>
      <c r="G31" s="193"/>
      <c r="H31" s="12"/>
      <c r="I31" s="40">
        <v>0</v>
      </c>
      <c r="J31" s="40">
        <v>803000</v>
      </c>
      <c r="K31" s="40">
        <v>607671.4</v>
      </c>
      <c r="L31" s="60">
        <f>K31/J31</f>
        <v>0.7567514321295143</v>
      </c>
      <c r="M31" s="60">
        <f>K31/K448</f>
        <v>0.05932721318374071</v>
      </c>
    </row>
    <row r="32" spans="2:13" ht="12.75">
      <c r="B32" s="187" t="s">
        <v>56</v>
      </c>
      <c r="C32" s="187"/>
      <c r="D32" s="187"/>
      <c r="E32" s="186" t="s">
        <v>55</v>
      </c>
      <c r="F32" s="186"/>
      <c r="G32" s="186"/>
      <c r="H32" s="12"/>
      <c r="I32" s="40">
        <v>297763.85</v>
      </c>
      <c r="J32" s="40">
        <v>0</v>
      </c>
      <c r="K32" s="40">
        <v>0</v>
      </c>
      <c r="L32" s="11" t="s">
        <v>13</v>
      </c>
      <c r="M32" s="11" t="s">
        <v>13</v>
      </c>
    </row>
    <row r="33" spans="2:13" ht="12.75">
      <c r="B33" s="187" t="s">
        <v>57</v>
      </c>
      <c r="C33" s="187"/>
      <c r="D33" s="187"/>
      <c r="E33" s="186" t="s">
        <v>55</v>
      </c>
      <c r="F33" s="186"/>
      <c r="G33" s="186"/>
      <c r="H33" s="12"/>
      <c r="I33" s="40">
        <v>253915.9</v>
      </c>
      <c r="J33" s="40">
        <v>502000</v>
      </c>
      <c r="K33" s="40">
        <v>291049.5</v>
      </c>
      <c r="L33" s="60">
        <f t="shared" si="0"/>
        <v>0.5797798804780876</v>
      </c>
      <c r="M33" s="60">
        <f>K33/K448</f>
        <v>0.028415284532925425</v>
      </c>
    </row>
    <row r="34" spans="2:13" ht="12.75">
      <c r="B34" s="245" t="s">
        <v>181</v>
      </c>
      <c r="C34" s="246"/>
      <c r="D34" s="247"/>
      <c r="E34" s="191" t="s">
        <v>182</v>
      </c>
      <c r="F34" s="192"/>
      <c r="G34" s="193"/>
      <c r="H34" s="12"/>
      <c r="I34" s="40">
        <v>0</v>
      </c>
      <c r="J34" s="40">
        <v>11400</v>
      </c>
      <c r="K34" s="40">
        <v>5889.24</v>
      </c>
      <c r="L34" s="60">
        <f t="shared" si="0"/>
        <v>0.5166</v>
      </c>
      <c r="M34" s="60">
        <f>K34/K448</f>
        <v>0.0005749689667313832</v>
      </c>
    </row>
    <row r="35" spans="2:13" ht="12.75">
      <c r="B35" s="201" t="s">
        <v>62</v>
      </c>
      <c r="C35" s="201"/>
      <c r="D35" s="201"/>
      <c r="E35" s="202" t="s">
        <v>565</v>
      </c>
      <c r="F35" s="202"/>
      <c r="G35" s="202"/>
      <c r="H35" s="69"/>
      <c r="I35" s="70">
        <f>SUM(I36)</f>
        <v>0</v>
      </c>
      <c r="J35" s="70">
        <f>SUM(J36)</f>
        <v>1063400</v>
      </c>
      <c r="K35" s="70">
        <f>SUM(K36)</f>
        <v>219232.26</v>
      </c>
      <c r="L35" s="71">
        <f>K35/J35</f>
        <v>0.20616161369193156</v>
      </c>
      <c r="M35" s="71">
        <f>K35/K448</f>
        <v>0.02140373732542501</v>
      </c>
    </row>
    <row r="36" spans="2:13" ht="12.75">
      <c r="B36" s="184" t="s">
        <v>64</v>
      </c>
      <c r="C36" s="184"/>
      <c r="D36" s="184"/>
      <c r="E36" s="257" t="s">
        <v>65</v>
      </c>
      <c r="F36" s="257"/>
      <c r="G36" s="257"/>
      <c r="H36" s="72"/>
      <c r="I36" s="44">
        <f>SUM(I38:I39)</f>
        <v>0</v>
      </c>
      <c r="J36" s="44">
        <f>SUM(J37:J39)</f>
        <v>1063400</v>
      </c>
      <c r="K36" s="44">
        <f>SUM(K37:K39)</f>
        <v>219232.26</v>
      </c>
      <c r="L36" s="73">
        <f>K36/J36</f>
        <v>0.20616161369193156</v>
      </c>
      <c r="M36" s="73">
        <f>K36/K448</f>
        <v>0.02140373732542501</v>
      </c>
    </row>
    <row r="37" spans="2:13" ht="12.75">
      <c r="B37" s="258" t="s">
        <v>54</v>
      </c>
      <c r="C37" s="259"/>
      <c r="D37" s="260"/>
      <c r="E37" s="261" t="s">
        <v>55</v>
      </c>
      <c r="F37" s="262"/>
      <c r="G37" s="263"/>
      <c r="H37" s="72"/>
      <c r="I37" s="44">
        <v>0</v>
      </c>
      <c r="J37" s="44">
        <v>150000</v>
      </c>
      <c r="K37" s="44">
        <v>0</v>
      </c>
      <c r="L37" s="73">
        <f>K37/J37</f>
        <v>0</v>
      </c>
      <c r="M37" s="73">
        <f>K37/K448</f>
        <v>0</v>
      </c>
    </row>
    <row r="38" spans="2:13" ht="12.75">
      <c r="B38" s="187" t="s">
        <v>566</v>
      </c>
      <c r="C38" s="187"/>
      <c r="D38" s="187"/>
      <c r="E38" s="186" t="s">
        <v>55</v>
      </c>
      <c r="F38" s="186"/>
      <c r="G38" s="186"/>
      <c r="H38" s="72"/>
      <c r="I38" s="44">
        <v>0</v>
      </c>
      <c r="J38" s="44">
        <v>342600</v>
      </c>
      <c r="K38" s="44">
        <v>128908.54</v>
      </c>
      <c r="L38" s="73">
        <f>K38/J38:J41</f>
        <v>0.37626544074722706</v>
      </c>
      <c r="M38" s="73">
        <f>K38/K448</f>
        <v>0.012585394727783413</v>
      </c>
    </row>
    <row r="39" spans="2:13" ht="12.75">
      <c r="B39" s="187" t="s">
        <v>57</v>
      </c>
      <c r="C39" s="187"/>
      <c r="D39" s="187"/>
      <c r="E39" s="186" t="s">
        <v>55</v>
      </c>
      <c r="F39" s="186"/>
      <c r="G39" s="186"/>
      <c r="H39" s="72"/>
      <c r="I39" s="44">
        <v>0</v>
      </c>
      <c r="J39" s="44">
        <v>570800</v>
      </c>
      <c r="K39" s="44">
        <v>90323.72</v>
      </c>
      <c r="L39" s="73">
        <f>K39/J39</f>
        <v>0.15824057463209532</v>
      </c>
      <c r="M39" s="73">
        <f>K39/K448</f>
        <v>0.008818342597641594</v>
      </c>
    </row>
    <row r="40" spans="2:13" ht="12.75">
      <c r="B40" s="176" t="s">
        <v>85</v>
      </c>
      <c r="C40" s="176"/>
      <c r="D40" s="176"/>
      <c r="E40" s="177" t="s">
        <v>86</v>
      </c>
      <c r="F40" s="177"/>
      <c r="G40" s="177"/>
      <c r="H40" s="4"/>
      <c r="I40" s="38">
        <f>SUM(I41,I43)</f>
        <v>38029.76</v>
      </c>
      <c r="J40" s="38">
        <f>SUM(J41,J43)</f>
        <v>117500</v>
      </c>
      <c r="K40" s="57">
        <f>SUM(K41,K43)</f>
        <v>22312.4</v>
      </c>
      <c r="L40" s="61">
        <f t="shared" si="0"/>
        <v>0.1898927659574468</v>
      </c>
      <c r="M40" s="61">
        <f>K40/K448</f>
        <v>0.0021783689530902655</v>
      </c>
    </row>
    <row r="41" spans="2:13" ht="12.75">
      <c r="B41" s="184" t="s">
        <v>87</v>
      </c>
      <c r="C41" s="184"/>
      <c r="D41" s="184"/>
      <c r="E41" s="175" t="s">
        <v>88</v>
      </c>
      <c r="F41" s="175"/>
      <c r="G41" s="175"/>
      <c r="H41" s="28"/>
      <c r="I41" s="39">
        <f>SUM(I42)</f>
        <v>38029.76</v>
      </c>
      <c r="J41" s="39">
        <f>SUM(J42)</f>
        <v>87500</v>
      </c>
      <c r="K41" s="39">
        <f>SUM(K42)</f>
        <v>22312.4</v>
      </c>
      <c r="L41" s="59">
        <f t="shared" si="0"/>
        <v>0.25499885714285714</v>
      </c>
      <c r="M41" s="59">
        <f>K41/K448</f>
        <v>0.0021783689530902655</v>
      </c>
    </row>
    <row r="42" spans="2:13" ht="12.75">
      <c r="B42" s="187" t="s">
        <v>54</v>
      </c>
      <c r="C42" s="187"/>
      <c r="D42" s="187"/>
      <c r="E42" s="186" t="s">
        <v>55</v>
      </c>
      <c r="F42" s="186"/>
      <c r="G42" s="186"/>
      <c r="H42" s="12"/>
      <c r="I42" s="40">
        <v>38029.76</v>
      </c>
      <c r="J42" s="40">
        <v>87500</v>
      </c>
      <c r="K42" s="40">
        <v>22312.4</v>
      </c>
      <c r="L42" s="60">
        <f t="shared" si="0"/>
        <v>0.25499885714285714</v>
      </c>
      <c r="M42" s="60">
        <f>K42/K448</f>
        <v>0.0021783689530902655</v>
      </c>
    </row>
    <row r="43" spans="2:13" ht="12.75">
      <c r="B43" s="184" t="s">
        <v>91</v>
      </c>
      <c r="C43" s="184"/>
      <c r="D43" s="184"/>
      <c r="E43" s="175" t="s">
        <v>25</v>
      </c>
      <c r="F43" s="175"/>
      <c r="G43" s="175"/>
      <c r="H43" s="28"/>
      <c r="I43" s="39">
        <f>SUM(I44)</f>
        <v>0</v>
      </c>
      <c r="J43" s="39">
        <f>SUM(J44)</f>
        <v>30000</v>
      </c>
      <c r="K43" s="39">
        <f>SUM(K44)</f>
        <v>0</v>
      </c>
      <c r="L43" s="59">
        <f t="shared" si="0"/>
        <v>0</v>
      </c>
      <c r="M43" s="59">
        <f>K43/K448</f>
        <v>0</v>
      </c>
    </row>
    <row r="44" spans="2:13" ht="12.75">
      <c r="B44" s="187" t="s">
        <v>54</v>
      </c>
      <c r="C44" s="187"/>
      <c r="D44" s="187"/>
      <c r="E44" s="186" t="s">
        <v>55</v>
      </c>
      <c r="F44" s="186"/>
      <c r="G44" s="186"/>
      <c r="H44" s="12"/>
      <c r="I44" s="40">
        <v>0</v>
      </c>
      <c r="J44" s="40">
        <v>30000</v>
      </c>
      <c r="K44" s="40">
        <v>0</v>
      </c>
      <c r="L44" s="60">
        <f t="shared" si="0"/>
        <v>0</v>
      </c>
      <c r="M44" s="60">
        <f>K44/K448</f>
        <v>0</v>
      </c>
    </row>
    <row r="45" spans="2:13" ht="12.75">
      <c r="B45" s="176" t="s">
        <v>99</v>
      </c>
      <c r="C45" s="176"/>
      <c r="D45" s="176"/>
      <c r="E45" s="177" t="s">
        <v>100</v>
      </c>
      <c r="F45" s="177"/>
      <c r="G45" s="177"/>
      <c r="H45" s="4"/>
      <c r="I45" s="38">
        <f>SUM(I46)</f>
        <v>0</v>
      </c>
      <c r="J45" s="38">
        <f>SUM(J46,J48)</f>
        <v>107260</v>
      </c>
      <c r="K45" s="38">
        <f>SUM(K46)</f>
        <v>2000</v>
      </c>
      <c r="L45" s="95">
        <f t="shared" si="0"/>
        <v>0.018646280067126608</v>
      </c>
      <c r="M45" s="95">
        <f>K45/K448</f>
        <v>0.00019526083730035904</v>
      </c>
    </row>
    <row r="46" spans="2:13" ht="12.75">
      <c r="B46" s="184" t="s">
        <v>132</v>
      </c>
      <c r="C46" s="184"/>
      <c r="D46" s="184"/>
      <c r="E46" s="175" t="s">
        <v>133</v>
      </c>
      <c r="F46" s="175"/>
      <c r="G46" s="175"/>
      <c r="H46" s="28"/>
      <c r="I46" s="39">
        <f>SUM(I47:I47)</f>
        <v>0</v>
      </c>
      <c r="J46" s="39">
        <f>SUM(J47:J47)</f>
        <v>24600</v>
      </c>
      <c r="K46" s="39">
        <f>SUM(K47:K47)</f>
        <v>2000</v>
      </c>
      <c r="L46" s="94">
        <f t="shared" si="0"/>
        <v>0.08130081300813008</v>
      </c>
      <c r="M46" s="94">
        <f>K46/K448</f>
        <v>0.00019526083730035904</v>
      </c>
    </row>
    <row r="47" spans="2:13" ht="12.75">
      <c r="B47" s="187" t="s">
        <v>181</v>
      </c>
      <c r="C47" s="187"/>
      <c r="D47" s="187"/>
      <c r="E47" s="186" t="s">
        <v>182</v>
      </c>
      <c r="F47" s="186"/>
      <c r="G47" s="186"/>
      <c r="H47" s="12"/>
      <c r="I47" s="40">
        <v>0</v>
      </c>
      <c r="J47" s="40">
        <v>24600</v>
      </c>
      <c r="K47" s="40">
        <v>2000</v>
      </c>
      <c r="L47" s="68">
        <f t="shared" si="0"/>
        <v>0.08130081300813008</v>
      </c>
      <c r="M47" s="68">
        <f>K47/K448</f>
        <v>0.00019526083730035904</v>
      </c>
    </row>
    <row r="48" spans="2:13" ht="12.75">
      <c r="B48" s="264" t="s">
        <v>183</v>
      </c>
      <c r="C48" s="265"/>
      <c r="D48" s="266"/>
      <c r="E48" s="267" t="s">
        <v>184</v>
      </c>
      <c r="F48" s="268"/>
      <c r="G48" s="269"/>
      <c r="H48" s="12"/>
      <c r="I48" s="40">
        <v>0</v>
      </c>
      <c r="J48" s="40">
        <f>SUM(J49,J50)</f>
        <v>82660</v>
      </c>
      <c r="K48" s="40">
        <f>SUM(K49:K50)</f>
        <v>0</v>
      </c>
      <c r="L48" s="108">
        <f>K48/J48</f>
        <v>0</v>
      </c>
      <c r="M48" s="109">
        <f>K48/K448</f>
        <v>0</v>
      </c>
    </row>
    <row r="49" spans="2:13" ht="12.75">
      <c r="B49" s="188" t="s">
        <v>566</v>
      </c>
      <c r="C49" s="189"/>
      <c r="D49" s="190"/>
      <c r="E49" s="186" t="s">
        <v>55</v>
      </c>
      <c r="F49" s="186"/>
      <c r="G49" s="186"/>
      <c r="H49" s="12"/>
      <c r="I49" s="40">
        <v>0</v>
      </c>
      <c r="J49" s="40">
        <v>63640</v>
      </c>
      <c r="K49" s="40">
        <v>0</v>
      </c>
      <c r="L49" s="108">
        <f>K49/J49</f>
        <v>0</v>
      </c>
      <c r="M49" s="108">
        <f>K49/K448</f>
        <v>0</v>
      </c>
    </row>
    <row r="50" spans="2:13" ht="12.75">
      <c r="B50" s="188" t="s">
        <v>57</v>
      </c>
      <c r="C50" s="189"/>
      <c r="D50" s="190"/>
      <c r="E50" s="186" t="s">
        <v>55</v>
      </c>
      <c r="F50" s="186"/>
      <c r="G50" s="186"/>
      <c r="H50" s="12"/>
      <c r="I50" s="40">
        <v>0</v>
      </c>
      <c r="J50" s="40">
        <v>19020</v>
      </c>
      <c r="K50" s="40">
        <v>0</v>
      </c>
      <c r="L50" s="108">
        <f>K50/J50</f>
        <v>0</v>
      </c>
      <c r="M50" s="108">
        <f>K50/K448</f>
        <v>0</v>
      </c>
    </row>
    <row r="51" spans="2:13" ht="12.75">
      <c r="B51" s="176" t="s">
        <v>235</v>
      </c>
      <c r="C51" s="176"/>
      <c r="D51" s="176"/>
      <c r="E51" s="177" t="s">
        <v>236</v>
      </c>
      <c r="F51" s="177"/>
      <c r="G51" s="177"/>
      <c r="H51" s="4"/>
      <c r="I51" s="38">
        <f aca="true" t="shared" si="1" ref="I51:K52">SUM(I52)</f>
        <v>0</v>
      </c>
      <c r="J51" s="38">
        <f t="shared" si="1"/>
        <v>0</v>
      </c>
      <c r="K51" s="38">
        <f t="shared" si="1"/>
        <v>0</v>
      </c>
      <c r="L51" s="107" t="s">
        <v>13</v>
      </c>
      <c r="M51" s="107" t="s">
        <v>13</v>
      </c>
    </row>
    <row r="52" spans="2:13" ht="12.75">
      <c r="B52" s="184" t="s">
        <v>237</v>
      </c>
      <c r="C52" s="184"/>
      <c r="D52" s="184"/>
      <c r="E52" s="175" t="s">
        <v>238</v>
      </c>
      <c r="F52" s="175"/>
      <c r="G52" s="175"/>
      <c r="H52" s="28"/>
      <c r="I52" s="39">
        <f t="shared" si="1"/>
        <v>0</v>
      </c>
      <c r="J52" s="39">
        <f t="shared" si="1"/>
        <v>0</v>
      </c>
      <c r="K52" s="39">
        <f t="shared" si="1"/>
        <v>0</v>
      </c>
      <c r="L52" s="11" t="s">
        <v>13</v>
      </c>
      <c r="M52" s="11" t="s">
        <v>13</v>
      </c>
    </row>
    <row r="53" spans="2:13" ht="12.75">
      <c r="B53" s="187" t="s">
        <v>54</v>
      </c>
      <c r="C53" s="187"/>
      <c r="D53" s="187"/>
      <c r="E53" s="186" t="s">
        <v>278</v>
      </c>
      <c r="F53" s="186"/>
      <c r="G53" s="186"/>
      <c r="H53" s="12"/>
      <c r="I53" s="40">
        <v>0</v>
      </c>
      <c r="J53" s="40">
        <v>0</v>
      </c>
      <c r="K53" s="40">
        <v>0</v>
      </c>
      <c r="L53" s="11" t="s">
        <v>13</v>
      </c>
      <c r="M53" s="11" t="s">
        <v>13</v>
      </c>
    </row>
    <row r="54" spans="2:13" ht="12.75">
      <c r="B54" s="176" t="s">
        <v>365</v>
      </c>
      <c r="C54" s="176"/>
      <c r="D54" s="176"/>
      <c r="E54" s="177" t="s">
        <v>366</v>
      </c>
      <c r="F54" s="177"/>
      <c r="G54" s="177"/>
      <c r="H54" s="4"/>
      <c r="I54" s="38">
        <f aca="true" t="shared" si="2" ref="I54:K55">SUM(I55)</f>
        <v>0</v>
      </c>
      <c r="J54" s="38">
        <f t="shared" si="2"/>
        <v>40000</v>
      </c>
      <c r="K54" s="38">
        <f t="shared" si="2"/>
        <v>18.02</v>
      </c>
      <c r="L54" s="61">
        <f aca="true" t="shared" si="3" ref="L54:L61">K54/J54</f>
        <v>0.0004505</v>
      </c>
      <c r="M54" s="61">
        <f>K54/K448</f>
        <v>1.759300144076235E-06</v>
      </c>
    </row>
    <row r="55" spans="2:13" ht="12.75">
      <c r="B55" s="184" t="s">
        <v>390</v>
      </c>
      <c r="C55" s="184"/>
      <c r="D55" s="184"/>
      <c r="E55" s="175" t="s">
        <v>391</v>
      </c>
      <c r="F55" s="175"/>
      <c r="G55" s="175"/>
      <c r="H55" s="28"/>
      <c r="I55" s="39">
        <f t="shared" si="2"/>
        <v>0</v>
      </c>
      <c r="J55" s="39">
        <f t="shared" si="2"/>
        <v>40000</v>
      </c>
      <c r="K55" s="39">
        <f t="shared" si="2"/>
        <v>18.02</v>
      </c>
      <c r="L55" s="59">
        <f t="shared" si="3"/>
        <v>0.0004505</v>
      </c>
      <c r="M55" s="59">
        <f>K55/K448</f>
        <v>1.759300144076235E-06</v>
      </c>
    </row>
    <row r="56" spans="2:13" ht="12.75">
      <c r="B56" s="187" t="s">
        <v>54</v>
      </c>
      <c r="C56" s="187"/>
      <c r="D56" s="187"/>
      <c r="E56" s="186" t="s">
        <v>278</v>
      </c>
      <c r="F56" s="186"/>
      <c r="G56" s="186"/>
      <c r="H56" s="12"/>
      <c r="I56" s="40">
        <v>0</v>
      </c>
      <c r="J56" s="40">
        <v>40000</v>
      </c>
      <c r="K56" s="40">
        <v>18.02</v>
      </c>
      <c r="L56" s="60">
        <f t="shared" si="3"/>
        <v>0.0004505</v>
      </c>
      <c r="M56" s="60">
        <f>K56/K448</f>
        <v>1.759300144076235E-06</v>
      </c>
    </row>
    <row r="57" spans="2:13" ht="12.75">
      <c r="B57" s="176" t="s">
        <v>443</v>
      </c>
      <c r="C57" s="176"/>
      <c r="D57" s="176"/>
      <c r="E57" s="194" t="s">
        <v>444</v>
      </c>
      <c r="F57" s="194"/>
      <c r="G57" s="194"/>
      <c r="H57" s="4"/>
      <c r="I57" s="38">
        <f>SUM(I58,I62,I64)</f>
        <v>167972.24</v>
      </c>
      <c r="J57" s="38">
        <f>SUM(J58,J62,J64)</f>
        <v>590000</v>
      </c>
      <c r="K57" s="38">
        <f>SUM(K58,K62,K64)</f>
        <v>589911.3200000001</v>
      </c>
      <c r="L57" s="61">
        <f t="shared" si="3"/>
        <v>0.9998496949152543</v>
      </c>
      <c r="M57" s="61">
        <f>K57/K448</f>
        <v>0.057593289138080025</v>
      </c>
    </row>
    <row r="58" spans="2:13" ht="12.75">
      <c r="B58" s="184" t="s">
        <v>445</v>
      </c>
      <c r="C58" s="184"/>
      <c r="D58" s="184"/>
      <c r="E58" s="175" t="s">
        <v>446</v>
      </c>
      <c r="F58" s="175"/>
      <c r="G58" s="175"/>
      <c r="H58" s="28"/>
      <c r="I58" s="39">
        <f>SUM(I59:I61)</f>
        <v>153187.74</v>
      </c>
      <c r="J58" s="39">
        <f>SUM(J59:J61)</f>
        <v>590000</v>
      </c>
      <c r="K58" s="39">
        <f>SUM(K59:K61)</f>
        <v>589911.3200000001</v>
      </c>
      <c r="L58" s="59">
        <f t="shared" si="3"/>
        <v>0.9998496949152543</v>
      </c>
      <c r="M58" s="59">
        <f>K58/K448</f>
        <v>0.057593289138080025</v>
      </c>
    </row>
    <row r="59" spans="2:13" ht="12.75">
      <c r="B59" s="187" t="s">
        <v>54</v>
      </c>
      <c r="C59" s="187"/>
      <c r="D59" s="187"/>
      <c r="E59" s="186" t="s">
        <v>278</v>
      </c>
      <c r="F59" s="186"/>
      <c r="G59" s="186"/>
      <c r="H59" s="28"/>
      <c r="I59" s="44">
        <v>0</v>
      </c>
      <c r="J59" s="44">
        <v>0</v>
      </c>
      <c r="K59" s="44">
        <v>0</v>
      </c>
      <c r="L59" s="11" t="s">
        <v>13</v>
      </c>
      <c r="M59" s="11" t="s">
        <v>13</v>
      </c>
    </row>
    <row r="60" spans="2:13" ht="12.75">
      <c r="B60" s="187" t="s">
        <v>566</v>
      </c>
      <c r="C60" s="187"/>
      <c r="D60" s="187"/>
      <c r="E60" s="186" t="s">
        <v>278</v>
      </c>
      <c r="F60" s="186"/>
      <c r="G60" s="186"/>
      <c r="H60" s="12"/>
      <c r="I60" s="40">
        <v>90000</v>
      </c>
      <c r="J60" s="40">
        <v>298200</v>
      </c>
      <c r="K60" s="40">
        <v>298178.88</v>
      </c>
      <c r="L60" s="60">
        <f>K60/J60</f>
        <v>0.9999291750503019</v>
      </c>
      <c r="M60" s="60">
        <f>K60/K448</f>
        <v>0.029111328887041644</v>
      </c>
    </row>
    <row r="61" spans="2:13" ht="12.75">
      <c r="B61" s="187" t="s">
        <v>57</v>
      </c>
      <c r="C61" s="187"/>
      <c r="D61" s="187"/>
      <c r="E61" s="186" t="s">
        <v>278</v>
      </c>
      <c r="F61" s="186"/>
      <c r="G61" s="186"/>
      <c r="H61" s="12"/>
      <c r="I61" s="40">
        <v>63187.74</v>
      </c>
      <c r="J61" s="40">
        <v>291800</v>
      </c>
      <c r="K61" s="40">
        <v>291732.44</v>
      </c>
      <c r="L61" s="60">
        <f t="shared" si="3"/>
        <v>0.9997684715558602</v>
      </c>
      <c r="M61" s="60">
        <f>K61/K448</f>
        <v>0.028481960251038378</v>
      </c>
    </row>
    <row r="62" spans="2:13" ht="12.75">
      <c r="B62" s="184" t="s">
        <v>475</v>
      </c>
      <c r="C62" s="184"/>
      <c r="D62" s="184"/>
      <c r="E62" s="175" t="s">
        <v>476</v>
      </c>
      <c r="F62" s="175"/>
      <c r="G62" s="175"/>
      <c r="H62" s="28"/>
      <c r="I62" s="39">
        <f>SUM(I63:I63)</f>
        <v>24.5</v>
      </c>
      <c r="J62" s="39">
        <f>SUM(J63:J63)</f>
        <v>0</v>
      </c>
      <c r="K62" s="39">
        <f>SUM(K63:K63)</f>
        <v>0</v>
      </c>
      <c r="L62" s="11" t="s">
        <v>13</v>
      </c>
      <c r="M62" s="11" t="s">
        <v>13</v>
      </c>
    </row>
    <row r="63" spans="2:13" ht="12.75">
      <c r="B63" s="185" t="s">
        <v>54</v>
      </c>
      <c r="C63" s="185"/>
      <c r="D63" s="185"/>
      <c r="E63" s="186" t="s">
        <v>180</v>
      </c>
      <c r="F63" s="186"/>
      <c r="G63" s="186"/>
      <c r="H63" s="12"/>
      <c r="I63" s="40">
        <v>24.5</v>
      </c>
      <c r="J63" s="40">
        <v>0</v>
      </c>
      <c r="K63" s="40">
        <v>0</v>
      </c>
      <c r="L63" s="11" t="s">
        <v>13</v>
      </c>
      <c r="M63" s="11" t="s">
        <v>13</v>
      </c>
    </row>
    <row r="64" spans="2:13" ht="12.75">
      <c r="B64" s="184" t="s">
        <v>529</v>
      </c>
      <c r="C64" s="184"/>
      <c r="D64" s="184"/>
      <c r="E64" s="175" t="s">
        <v>74</v>
      </c>
      <c r="F64" s="175"/>
      <c r="G64" s="175"/>
      <c r="H64" s="12"/>
      <c r="I64" s="39">
        <f>SUM(I65)</f>
        <v>14760</v>
      </c>
      <c r="J64" s="39">
        <f>SUM(J65)</f>
        <v>0</v>
      </c>
      <c r="K64" s="39">
        <f>SUM(K65)</f>
        <v>0</v>
      </c>
      <c r="L64" s="11" t="s">
        <v>13</v>
      </c>
      <c r="M64" s="11" t="s">
        <v>13</v>
      </c>
    </row>
    <row r="65" spans="2:13" ht="12.75">
      <c r="B65" s="185" t="s">
        <v>54</v>
      </c>
      <c r="C65" s="185"/>
      <c r="D65" s="185"/>
      <c r="E65" s="186" t="s">
        <v>180</v>
      </c>
      <c r="F65" s="186"/>
      <c r="G65" s="186"/>
      <c r="H65" s="12"/>
      <c r="I65" s="40">
        <v>14760</v>
      </c>
      <c r="J65" s="40">
        <v>0</v>
      </c>
      <c r="K65" s="40">
        <v>0</v>
      </c>
      <c r="L65" s="11" t="s">
        <v>13</v>
      </c>
      <c r="M65" s="11" t="s">
        <v>13</v>
      </c>
    </row>
    <row r="66" spans="2:13" ht="12.75">
      <c r="B66" s="176" t="s">
        <v>505</v>
      </c>
      <c r="C66" s="176"/>
      <c r="D66" s="176"/>
      <c r="E66" s="177" t="s">
        <v>506</v>
      </c>
      <c r="F66" s="177"/>
      <c r="G66" s="177"/>
      <c r="H66" s="4"/>
      <c r="I66" s="38">
        <f>SUM(I67)</f>
        <v>30.6</v>
      </c>
      <c r="J66" s="38">
        <f>SUM(J67)</f>
        <v>0</v>
      </c>
      <c r="K66" s="38">
        <f>SUM(K67)</f>
        <v>0</v>
      </c>
      <c r="L66" s="107" t="s">
        <v>13</v>
      </c>
      <c r="M66" s="107" t="s">
        <v>13</v>
      </c>
    </row>
    <row r="67" spans="2:13" ht="12.75">
      <c r="B67" s="270" t="s">
        <v>507</v>
      </c>
      <c r="C67" s="271"/>
      <c r="D67" s="272"/>
      <c r="E67" s="181" t="s">
        <v>508</v>
      </c>
      <c r="F67" s="182"/>
      <c r="G67" s="183"/>
      <c r="H67" s="28"/>
      <c r="I67" s="39">
        <f>SUM(I68:I68)</f>
        <v>30.6</v>
      </c>
      <c r="J67" s="39">
        <f>SUM(J68:J68)</f>
        <v>0</v>
      </c>
      <c r="K67" s="39">
        <f>SUM(K68:K68)</f>
        <v>0</v>
      </c>
      <c r="L67" s="11" t="s">
        <v>13</v>
      </c>
      <c r="M67" s="11" t="s">
        <v>13</v>
      </c>
    </row>
    <row r="68" spans="2:13" ht="12.75">
      <c r="B68" s="188" t="s">
        <v>54</v>
      </c>
      <c r="C68" s="189"/>
      <c r="D68" s="190"/>
      <c r="E68" s="191" t="s">
        <v>55</v>
      </c>
      <c r="F68" s="192"/>
      <c r="G68" s="193"/>
      <c r="H68" s="36"/>
      <c r="I68" s="44">
        <v>30.6</v>
      </c>
      <c r="J68" s="44">
        <v>0</v>
      </c>
      <c r="K68" s="44">
        <v>0</v>
      </c>
      <c r="L68" s="11" t="s">
        <v>13</v>
      </c>
      <c r="M68" s="11" t="s">
        <v>13</v>
      </c>
    </row>
    <row r="69" spans="2:13" ht="39" customHeight="1">
      <c r="B69" s="273"/>
      <c r="C69" s="274"/>
      <c r="D69" s="275"/>
      <c r="E69" s="254" t="s">
        <v>561</v>
      </c>
      <c r="F69" s="255"/>
      <c r="G69" s="256"/>
      <c r="H69" s="110"/>
      <c r="I69" s="111">
        <f>SUM(I70,I78,I82,I87,I99,I104,I119,I130,I196,I206,I209,I217,I223,I231,I234,I316,I326,I388,I401,I438)</f>
        <v>6350717.62</v>
      </c>
      <c r="J69" s="111">
        <f>SUM(J70,J78,J82,J87,J99,J104,J119,J130,J196,J206,J209,J217,J223,J231,J234,J316,J326,J388,J401,J438,J445)</f>
        <v>12378925.8</v>
      </c>
      <c r="K69" s="111">
        <f>SUM(K70,K78,K82,K87,K99,K104,K119,K130,K196,K206,K209,K217,K223,K231,K234,K316,K326,K388,K401,K438,K445)</f>
        <v>6300347.86</v>
      </c>
      <c r="L69" s="106">
        <f>K69/J69</f>
        <v>0.5089575591445907</v>
      </c>
      <c r="M69" s="106">
        <f>K69/K448</f>
        <v>0.6151055992135627</v>
      </c>
    </row>
    <row r="70" spans="2:13" ht="18" customHeight="1">
      <c r="B70" s="176" t="s">
        <v>7</v>
      </c>
      <c r="C70" s="176"/>
      <c r="D70" s="176"/>
      <c r="E70" s="177" t="s">
        <v>8</v>
      </c>
      <c r="F70" s="177"/>
      <c r="G70" s="177"/>
      <c r="H70" s="4"/>
      <c r="I70" s="38">
        <f>SUM(I73,I75)</f>
        <v>866.19</v>
      </c>
      <c r="J70" s="38">
        <f>SUM(J71,J73,J75)</f>
        <v>6593.5</v>
      </c>
      <c r="K70" s="38">
        <f>SUM(K71,K73,K75)</f>
        <v>1453.5</v>
      </c>
      <c r="L70" s="61">
        <f>K70/J70</f>
        <v>0.22044437703799197</v>
      </c>
      <c r="M70" s="61">
        <f>K70/K448</f>
        <v>0.00014190581350803595</v>
      </c>
    </row>
    <row r="71" spans="2:13" ht="14.25" customHeight="1">
      <c r="B71" s="276" t="s">
        <v>527</v>
      </c>
      <c r="C71" s="277"/>
      <c r="D71" s="278"/>
      <c r="E71" s="279" t="s">
        <v>528</v>
      </c>
      <c r="F71" s="280"/>
      <c r="G71" s="281"/>
      <c r="H71" s="112"/>
      <c r="I71" s="113">
        <v>0</v>
      </c>
      <c r="J71" s="113">
        <f>SUM(J72:J72)</f>
        <v>5000</v>
      </c>
      <c r="K71" s="113">
        <f>SUM(K72:K72)</f>
        <v>0</v>
      </c>
      <c r="L71" s="114">
        <f>K71/J71</f>
        <v>0</v>
      </c>
      <c r="M71" s="114">
        <f>K71/K448</f>
        <v>0</v>
      </c>
    </row>
    <row r="72" spans="2:13" ht="14.25" customHeight="1">
      <c r="B72" s="282" t="s">
        <v>20</v>
      </c>
      <c r="C72" s="283"/>
      <c r="D72" s="284"/>
      <c r="E72" s="285" t="s">
        <v>21</v>
      </c>
      <c r="F72" s="286"/>
      <c r="G72" s="287"/>
      <c r="H72" s="112"/>
      <c r="I72" s="113">
        <v>0</v>
      </c>
      <c r="J72" s="113">
        <v>5000</v>
      </c>
      <c r="K72" s="113">
        <v>0</v>
      </c>
      <c r="L72" s="114">
        <f>K72/J72</f>
        <v>0</v>
      </c>
      <c r="M72" s="114">
        <f>K72/K448</f>
        <v>0</v>
      </c>
    </row>
    <row r="73" spans="2:13" ht="12.75">
      <c r="B73" s="270" t="s">
        <v>9</v>
      </c>
      <c r="C73" s="271"/>
      <c r="D73" s="272"/>
      <c r="E73" s="175" t="s">
        <v>10</v>
      </c>
      <c r="F73" s="175"/>
      <c r="G73" s="175"/>
      <c r="H73" s="7"/>
      <c r="I73" s="39">
        <f>SUM(I74)</f>
        <v>57.49</v>
      </c>
      <c r="J73" s="39">
        <f>SUM(J74)</f>
        <v>140</v>
      </c>
      <c r="K73" s="39">
        <f>SUM(K74)</f>
        <v>0</v>
      </c>
      <c r="L73" s="30">
        <f aca="true" t="shared" si="4" ref="L73:L93">K73/J73</f>
        <v>0</v>
      </c>
      <c r="M73" s="31">
        <f>K73/K448</f>
        <v>0</v>
      </c>
    </row>
    <row r="74" spans="2:13" ht="30.75" customHeight="1">
      <c r="B74" s="187" t="s">
        <v>11</v>
      </c>
      <c r="C74" s="187"/>
      <c r="D74" s="187"/>
      <c r="E74" s="205" t="s">
        <v>12</v>
      </c>
      <c r="F74" s="205"/>
      <c r="G74" s="205"/>
      <c r="H74" s="12"/>
      <c r="I74" s="40">
        <v>57.49</v>
      </c>
      <c r="J74" s="40">
        <v>140</v>
      </c>
      <c r="K74" s="40"/>
      <c r="L74" s="11">
        <f t="shared" si="4"/>
        <v>0</v>
      </c>
      <c r="M74" s="13">
        <f>K74/K448</f>
        <v>0</v>
      </c>
    </row>
    <row r="75" spans="2:13" ht="15" customHeight="1">
      <c r="B75" s="184" t="s">
        <v>510</v>
      </c>
      <c r="C75" s="184"/>
      <c r="D75" s="184"/>
      <c r="E75" s="175" t="s">
        <v>25</v>
      </c>
      <c r="F75" s="175"/>
      <c r="G75" s="175"/>
      <c r="H75" s="28"/>
      <c r="I75" s="39">
        <f>SUM(I76:I77)</f>
        <v>808.7</v>
      </c>
      <c r="J75" s="39">
        <f>SUM(J76:J77)</f>
        <v>1453.5</v>
      </c>
      <c r="K75" s="39">
        <f>SUM(K76:K77)</f>
        <v>1453.5</v>
      </c>
      <c r="L75" s="32">
        <f>K75/J75</f>
        <v>1</v>
      </c>
      <c r="M75" s="32">
        <f>SUM(K75/K448)</f>
        <v>0.00014190581350803595</v>
      </c>
    </row>
    <row r="76" spans="2:13" ht="15" customHeight="1">
      <c r="B76" s="187" t="s">
        <v>18</v>
      </c>
      <c r="C76" s="187"/>
      <c r="D76" s="187"/>
      <c r="E76" s="186" t="s">
        <v>19</v>
      </c>
      <c r="F76" s="186"/>
      <c r="G76" s="186"/>
      <c r="H76" s="12"/>
      <c r="I76" s="40">
        <v>15.86</v>
      </c>
      <c r="J76" s="40">
        <v>28.5</v>
      </c>
      <c r="K76" s="40">
        <v>28.5</v>
      </c>
      <c r="L76" s="11">
        <f>K76/J76</f>
        <v>1</v>
      </c>
      <c r="M76" s="15">
        <f>K76/K448</f>
        <v>2.7824669315301165E-06</v>
      </c>
    </row>
    <row r="77" spans="2:13" ht="17.25" customHeight="1">
      <c r="B77" s="204" t="s">
        <v>52</v>
      </c>
      <c r="C77" s="187"/>
      <c r="D77" s="187"/>
      <c r="E77" s="208" t="s">
        <v>53</v>
      </c>
      <c r="F77" s="186"/>
      <c r="G77" s="186"/>
      <c r="H77" s="12"/>
      <c r="I77" s="40">
        <v>792.84</v>
      </c>
      <c r="J77" s="40">
        <v>1425</v>
      </c>
      <c r="K77" s="40">
        <v>1425</v>
      </c>
      <c r="L77" s="11">
        <f>K77/J77</f>
        <v>1</v>
      </c>
      <c r="M77" s="11">
        <f>K77/K448</f>
        <v>0.00013912334657650583</v>
      </c>
    </row>
    <row r="78" spans="2:13" ht="16.5" customHeight="1">
      <c r="B78" s="176" t="s">
        <v>14</v>
      </c>
      <c r="C78" s="176"/>
      <c r="D78" s="176"/>
      <c r="E78" s="177" t="s">
        <v>15</v>
      </c>
      <c r="F78" s="177"/>
      <c r="G78" s="177"/>
      <c r="H78" s="4"/>
      <c r="I78" s="38">
        <f>SUM(I79)</f>
        <v>600.09</v>
      </c>
      <c r="J78" s="38">
        <f>SUM(J79)</f>
        <v>5000</v>
      </c>
      <c r="K78" s="38">
        <f>SUM(K79)</f>
        <v>1200.16</v>
      </c>
      <c r="L78" s="14">
        <f t="shared" si="4"/>
        <v>0.24003200000000002</v>
      </c>
      <c r="M78" s="115">
        <f>K78/K448</f>
        <v>0.00011717212324719947</v>
      </c>
    </row>
    <row r="79" spans="2:13" ht="13.5" customHeight="1">
      <c r="B79" s="184" t="s">
        <v>16</v>
      </c>
      <c r="C79" s="184"/>
      <c r="D79" s="184"/>
      <c r="E79" s="175" t="s">
        <v>17</v>
      </c>
      <c r="F79" s="175"/>
      <c r="G79" s="175"/>
      <c r="H79" s="28"/>
      <c r="I79" s="39">
        <f>SUM(I80:I81)</f>
        <v>600.09</v>
      </c>
      <c r="J79" s="39">
        <f>SUM(J80:J81)</f>
        <v>5000</v>
      </c>
      <c r="K79" s="39">
        <f>SUM(K80:K81)</f>
        <v>1200.16</v>
      </c>
      <c r="L79" s="32">
        <f t="shared" si="4"/>
        <v>0.24003200000000002</v>
      </c>
      <c r="M79" s="32">
        <f>K79/K448</f>
        <v>0.00011717212324719947</v>
      </c>
    </row>
    <row r="80" spans="2:13" ht="13.5" customHeight="1">
      <c r="B80" s="187" t="s">
        <v>18</v>
      </c>
      <c r="C80" s="187"/>
      <c r="D80" s="187"/>
      <c r="E80" s="186" t="s">
        <v>19</v>
      </c>
      <c r="F80" s="186"/>
      <c r="G80" s="186"/>
      <c r="H80" s="12"/>
      <c r="I80" s="40">
        <v>600.09</v>
      </c>
      <c r="J80" s="40">
        <v>2000</v>
      </c>
      <c r="K80" s="40">
        <v>1200.16</v>
      </c>
      <c r="L80" s="11">
        <f t="shared" si="4"/>
        <v>0.6000800000000001</v>
      </c>
      <c r="M80" s="15">
        <f>K80/K448</f>
        <v>0.00011717212324719947</v>
      </c>
    </row>
    <row r="81" spans="2:13" ht="12.75">
      <c r="B81" s="187" t="s">
        <v>20</v>
      </c>
      <c r="C81" s="187"/>
      <c r="D81" s="187"/>
      <c r="E81" s="186" t="s">
        <v>21</v>
      </c>
      <c r="F81" s="186"/>
      <c r="G81" s="186"/>
      <c r="H81" s="12"/>
      <c r="I81" s="40">
        <v>0</v>
      </c>
      <c r="J81" s="40">
        <v>3000</v>
      </c>
      <c r="K81" s="40">
        <v>0</v>
      </c>
      <c r="L81" s="64">
        <f t="shared" si="4"/>
        <v>0</v>
      </c>
      <c r="M81" s="64">
        <f>K81/K448</f>
        <v>0</v>
      </c>
    </row>
    <row r="82" spans="2:13" ht="12.75">
      <c r="B82" s="176" t="s">
        <v>22</v>
      </c>
      <c r="C82" s="176"/>
      <c r="D82" s="176"/>
      <c r="E82" s="177" t="s">
        <v>23</v>
      </c>
      <c r="F82" s="177"/>
      <c r="G82" s="177"/>
      <c r="H82" s="4"/>
      <c r="I82" s="38">
        <f>SUM(I83)</f>
        <v>1455.21</v>
      </c>
      <c r="J82" s="38">
        <f>SUM(J83)</f>
        <v>5000</v>
      </c>
      <c r="K82" s="86">
        <f>SUM(K83)</f>
        <v>2137.12</v>
      </c>
      <c r="L82" s="97">
        <f t="shared" si="4"/>
        <v>0.42742399999999997</v>
      </c>
      <c r="M82" s="116">
        <f>K82/K448</f>
        <v>0.00020864792030567166</v>
      </c>
    </row>
    <row r="83" spans="2:13" ht="12.75">
      <c r="B83" s="184" t="s">
        <v>24</v>
      </c>
      <c r="C83" s="184"/>
      <c r="D83" s="184"/>
      <c r="E83" s="175" t="s">
        <v>25</v>
      </c>
      <c r="F83" s="175"/>
      <c r="G83" s="175"/>
      <c r="H83" s="28"/>
      <c r="I83" s="39">
        <f>SUM(I84:I85)</f>
        <v>1455.21</v>
      </c>
      <c r="J83" s="39">
        <f>SUM(J84:J86)</f>
        <v>5000</v>
      </c>
      <c r="K83" s="41">
        <f>SUM(K84:K86)</f>
        <v>2137.12</v>
      </c>
      <c r="L83" s="96">
        <f t="shared" si="4"/>
        <v>0.42742399999999997</v>
      </c>
      <c r="M83" s="96">
        <f>K83/K448</f>
        <v>0.00020864792030567166</v>
      </c>
    </row>
    <row r="84" spans="2:13" ht="12.75">
      <c r="B84" s="187" t="s">
        <v>26</v>
      </c>
      <c r="C84" s="187"/>
      <c r="D84" s="187"/>
      <c r="E84" s="186" t="s">
        <v>27</v>
      </c>
      <c r="F84" s="186"/>
      <c r="G84" s="186"/>
      <c r="H84" s="12"/>
      <c r="I84" s="40">
        <v>244.97</v>
      </c>
      <c r="J84" s="40">
        <v>1000</v>
      </c>
      <c r="K84" s="40">
        <v>255.66</v>
      </c>
      <c r="L84" s="15">
        <f>K84/J84</f>
        <v>0.25566</v>
      </c>
      <c r="M84" s="15">
        <f>K84/K448</f>
        <v>2.4960192832104896E-05</v>
      </c>
    </row>
    <row r="85" spans="2:13" ht="12.75">
      <c r="B85" s="187" t="s">
        <v>20</v>
      </c>
      <c r="C85" s="187"/>
      <c r="D85" s="187"/>
      <c r="E85" s="186" t="s">
        <v>21</v>
      </c>
      <c r="F85" s="186"/>
      <c r="G85" s="186"/>
      <c r="H85" s="12"/>
      <c r="I85" s="40">
        <v>1210.24</v>
      </c>
      <c r="J85" s="40">
        <v>3500</v>
      </c>
      <c r="K85" s="40">
        <v>1381.46</v>
      </c>
      <c r="L85" s="11">
        <f t="shared" si="4"/>
        <v>0.39470285714285713</v>
      </c>
      <c r="M85" s="11">
        <f>K85/K448</f>
        <v>0.000134872518148477</v>
      </c>
    </row>
    <row r="86" spans="2:13" ht="12.75">
      <c r="B86" s="188" t="s">
        <v>52</v>
      </c>
      <c r="C86" s="246"/>
      <c r="D86" s="247"/>
      <c r="E86" s="288" t="s">
        <v>53</v>
      </c>
      <c r="F86" s="192"/>
      <c r="G86" s="193"/>
      <c r="H86" s="12"/>
      <c r="I86" s="40">
        <v>0</v>
      </c>
      <c r="J86" s="40">
        <v>500</v>
      </c>
      <c r="K86" s="40">
        <v>500</v>
      </c>
      <c r="L86" s="15">
        <f t="shared" si="4"/>
        <v>1</v>
      </c>
      <c r="M86" s="15">
        <f>K86/K448</f>
        <v>4.881520932508976E-05</v>
      </c>
    </row>
    <row r="87" spans="2:13" ht="12.75">
      <c r="B87" s="176" t="s">
        <v>30</v>
      </c>
      <c r="C87" s="176"/>
      <c r="D87" s="176"/>
      <c r="E87" s="177" t="s">
        <v>31</v>
      </c>
      <c r="F87" s="177"/>
      <c r="G87" s="177"/>
      <c r="H87" s="4"/>
      <c r="I87" s="38">
        <f>SUM(I89:I98)</f>
        <v>194731.37</v>
      </c>
      <c r="J87" s="38">
        <f>SUM(J88)</f>
        <v>258000</v>
      </c>
      <c r="K87" s="38">
        <f>SUM(K88)</f>
        <v>150418.98</v>
      </c>
      <c r="L87" s="14">
        <f t="shared" si="4"/>
        <v>0.5830193023255814</v>
      </c>
      <c r="M87" s="14"/>
    </row>
    <row r="88" spans="2:13" ht="12.75">
      <c r="B88" s="184" t="s">
        <v>32</v>
      </c>
      <c r="C88" s="184"/>
      <c r="D88" s="184"/>
      <c r="E88" s="175" t="s">
        <v>33</v>
      </c>
      <c r="F88" s="175"/>
      <c r="G88" s="175"/>
      <c r="H88" s="28"/>
      <c r="I88" s="39">
        <f>SUM(I89:I98)</f>
        <v>194731.37</v>
      </c>
      <c r="J88" s="39">
        <f>SUM(J89:J98)</f>
        <v>258000</v>
      </c>
      <c r="K88" s="39">
        <f>SUM(K89:K98)</f>
        <v>150418.98</v>
      </c>
      <c r="L88" s="29">
        <f t="shared" si="4"/>
        <v>0.5830193023255814</v>
      </c>
      <c r="M88" s="29">
        <f>K88/K448</f>
        <v>0.014685467990332981</v>
      </c>
    </row>
    <row r="89" spans="2:13" ht="12.75">
      <c r="B89" s="187" t="s">
        <v>34</v>
      </c>
      <c r="C89" s="187"/>
      <c r="D89" s="187"/>
      <c r="E89" s="186" t="s">
        <v>35</v>
      </c>
      <c r="F89" s="186"/>
      <c r="G89" s="186"/>
      <c r="H89" s="12"/>
      <c r="I89" s="40">
        <v>376.02</v>
      </c>
      <c r="J89" s="40">
        <v>1000</v>
      </c>
      <c r="K89" s="40">
        <v>597.23</v>
      </c>
      <c r="L89" s="11">
        <f t="shared" si="4"/>
        <v>0.59723</v>
      </c>
      <c r="M89" s="16">
        <f>K89/K448</f>
        <v>5.830781493044672E-05</v>
      </c>
    </row>
    <row r="90" spans="2:13" ht="12.75">
      <c r="B90" s="187" t="s">
        <v>36</v>
      </c>
      <c r="C90" s="187"/>
      <c r="D90" s="187"/>
      <c r="E90" s="186" t="s">
        <v>37</v>
      </c>
      <c r="F90" s="186"/>
      <c r="G90" s="186"/>
      <c r="H90" s="12"/>
      <c r="I90" s="40">
        <v>149.97</v>
      </c>
      <c r="J90" s="40">
        <v>8000</v>
      </c>
      <c r="K90" s="40">
        <v>3752.02</v>
      </c>
      <c r="L90" s="11">
        <f t="shared" si="4"/>
        <v>0.4690025</v>
      </c>
      <c r="M90" s="16">
        <f>K90/K448</f>
        <v>0.0003663112833838466</v>
      </c>
    </row>
    <row r="91" spans="2:13" ht="12.75">
      <c r="B91" s="187" t="s">
        <v>38</v>
      </c>
      <c r="C91" s="187"/>
      <c r="D91" s="187"/>
      <c r="E91" s="186" t="s">
        <v>39</v>
      </c>
      <c r="F91" s="186"/>
      <c r="G91" s="186"/>
      <c r="H91" s="12"/>
      <c r="I91" s="40">
        <v>5544.23</v>
      </c>
      <c r="J91" s="40">
        <v>2500</v>
      </c>
      <c r="K91" s="40">
        <v>0</v>
      </c>
      <c r="L91" s="11">
        <f t="shared" si="4"/>
        <v>0</v>
      </c>
      <c r="M91" s="16">
        <f>K91/K448</f>
        <v>0</v>
      </c>
    </row>
    <row r="92" spans="2:13" ht="12.75">
      <c r="B92" s="187" t="s">
        <v>40</v>
      </c>
      <c r="C92" s="187"/>
      <c r="D92" s="187"/>
      <c r="E92" s="186" t="s">
        <v>41</v>
      </c>
      <c r="F92" s="186"/>
      <c r="G92" s="186"/>
      <c r="H92" s="12"/>
      <c r="I92" s="40">
        <v>1914.12</v>
      </c>
      <c r="J92" s="40">
        <v>2000</v>
      </c>
      <c r="K92" s="40">
        <v>642.7</v>
      </c>
      <c r="L92" s="11">
        <f t="shared" si="4"/>
        <v>0.32135</v>
      </c>
      <c r="M92" s="16">
        <f>K92/K448</f>
        <v>6.274707006647038E-05</v>
      </c>
    </row>
    <row r="93" spans="2:13" ht="12.75">
      <c r="B93" s="187" t="s">
        <v>42</v>
      </c>
      <c r="C93" s="187"/>
      <c r="D93" s="187"/>
      <c r="E93" s="186" t="s">
        <v>43</v>
      </c>
      <c r="F93" s="186"/>
      <c r="G93" s="186"/>
      <c r="H93" s="12"/>
      <c r="I93" s="40">
        <v>394.44</v>
      </c>
      <c r="J93" s="40">
        <v>400</v>
      </c>
      <c r="K93" s="40">
        <v>257.33</v>
      </c>
      <c r="L93" s="11">
        <f t="shared" si="4"/>
        <v>0.6433249999999999</v>
      </c>
      <c r="M93" s="16">
        <f>K93/K448</f>
        <v>2.5123235631250697E-05</v>
      </c>
    </row>
    <row r="94" spans="2:13" ht="12.75">
      <c r="B94" s="187" t="s">
        <v>44</v>
      </c>
      <c r="C94" s="187"/>
      <c r="D94" s="187"/>
      <c r="E94" s="186" t="s">
        <v>45</v>
      </c>
      <c r="F94" s="186"/>
      <c r="G94" s="186"/>
      <c r="H94" s="12"/>
      <c r="I94" s="40">
        <v>4010.29</v>
      </c>
      <c r="J94" s="40">
        <v>4700</v>
      </c>
      <c r="K94" s="40">
        <v>3200</v>
      </c>
      <c r="L94" s="17">
        <v>0</v>
      </c>
      <c r="M94" s="16">
        <f>K94/K448</f>
        <v>0.00031241733968057447</v>
      </c>
    </row>
    <row r="95" spans="2:13" ht="12.75">
      <c r="B95" s="187" t="s">
        <v>18</v>
      </c>
      <c r="C95" s="187"/>
      <c r="D95" s="187"/>
      <c r="E95" s="186" t="s">
        <v>19</v>
      </c>
      <c r="F95" s="186"/>
      <c r="G95" s="186"/>
      <c r="H95" s="12"/>
      <c r="I95" s="40">
        <v>4763.48</v>
      </c>
      <c r="J95" s="40">
        <v>11800</v>
      </c>
      <c r="K95" s="40">
        <v>3313.49</v>
      </c>
      <c r="L95" s="11">
        <f>K95/J95</f>
        <v>0.2808042372881356</v>
      </c>
      <c r="M95" s="16">
        <f>K95/K448</f>
        <v>0.00032349741589318335</v>
      </c>
    </row>
    <row r="96" spans="2:13" ht="12.75">
      <c r="B96" s="187" t="s">
        <v>48</v>
      </c>
      <c r="C96" s="187"/>
      <c r="D96" s="187"/>
      <c r="E96" s="186" t="s">
        <v>49</v>
      </c>
      <c r="F96" s="186"/>
      <c r="G96" s="186"/>
      <c r="H96" s="12"/>
      <c r="I96" s="40">
        <v>0</v>
      </c>
      <c r="J96" s="40">
        <v>17800</v>
      </c>
      <c r="K96" s="40">
        <v>0</v>
      </c>
      <c r="L96" s="11">
        <f>K96/J96</f>
        <v>0</v>
      </c>
      <c r="M96" s="16">
        <f>K96/K448</f>
        <v>0</v>
      </c>
    </row>
    <row r="97" spans="2:13" ht="12.75">
      <c r="B97" s="187" t="s">
        <v>20</v>
      </c>
      <c r="C97" s="187"/>
      <c r="D97" s="187"/>
      <c r="E97" s="186" t="s">
        <v>21</v>
      </c>
      <c r="F97" s="186"/>
      <c r="G97" s="186"/>
      <c r="H97" s="12"/>
      <c r="I97" s="40">
        <v>177428.62</v>
      </c>
      <c r="J97" s="40">
        <v>208000</v>
      </c>
      <c r="K97" s="40">
        <v>136882.01</v>
      </c>
      <c r="L97" s="11">
        <f>K97/J97</f>
        <v>0.6580865865384616</v>
      </c>
      <c r="M97" s="17">
        <f>K97/K448</f>
        <v>0.013363847941978061</v>
      </c>
    </row>
    <row r="98" spans="2:13" ht="12.75">
      <c r="B98" s="187" t="s">
        <v>52</v>
      </c>
      <c r="C98" s="187"/>
      <c r="D98" s="187"/>
      <c r="E98" s="186" t="s">
        <v>53</v>
      </c>
      <c r="F98" s="186"/>
      <c r="G98" s="186"/>
      <c r="H98" s="12"/>
      <c r="I98" s="40">
        <v>150.2</v>
      </c>
      <c r="J98" s="40">
        <v>1800</v>
      </c>
      <c r="K98" s="40">
        <v>1774.2</v>
      </c>
      <c r="L98" s="11">
        <f>K98/J98</f>
        <v>0.9856666666666667</v>
      </c>
      <c r="M98" s="17">
        <f>K98/K448</f>
        <v>0.0001732158887691485</v>
      </c>
    </row>
    <row r="99" spans="2:13" ht="12.75">
      <c r="B99" s="176" t="s">
        <v>58</v>
      </c>
      <c r="C99" s="176"/>
      <c r="D99" s="176"/>
      <c r="E99" s="177" t="s">
        <v>59</v>
      </c>
      <c r="F99" s="177"/>
      <c r="G99" s="177"/>
      <c r="H99" s="4"/>
      <c r="I99" s="38">
        <f>SUM(I100)</f>
        <v>49957.740000000005</v>
      </c>
      <c r="J99" s="38">
        <f>SUM(J100)</f>
        <v>50000</v>
      </c>
      <c r="K99" s="38">
        <f>SUM(K100)</f>
        <v>42929.07</v>
      </c>
      <c r="L99" s="18">
        <f aca="true" t="shared" si="5" ref="L99:L109">K99/J99</f>
        <v>0.8585813999999999</v>
      </c>
      <c r="M99" s="18">
        <f>K99/K448</f>
        <v>0.0041911830763628624</v>
      </c>
    </row>
    <row r="100" spans="2:13" ht="12.75">
      <c r="B100" s="184" t="s">
        <v>60</v>
      </c>
      <c r="C100" s="184"/>
      <c r="D100" s="184"/>
      <c r="E100" s="175" t="s">
        <v>61</v>
      </c>
      <c r="F100" s="175"/>
      <c r="G100" s="175"/>
      <c r="H100" s="28"/>
      <c r="I100" s="39">
        <f>SUM(I101:I103)</f>
        <v>49957.740000000005</v>
      </c>
      <c r="J100" s="39">
        <f>SUM(J101:J103)</f>
        <v>50000</v>
      </c>
      <c r="K100" s="39">
        <f>SUM(K101:K103)</f>
        <v>42929.07</v>
      </c>
      <c r="L100" s="29">
        <f t="shared" si="5"/>
        <v>0.8585813999999999</v>
      </c>
      <c r="M100" s="29">
        <f>K100/K448</f>
        <v>0.0041911830763628624</v>
      </c>
    </row>
    <row r="101" spans="2:13" ht="12.75">
      <c r="B101" s="187" t="s">
        <v>18</v>
      </c>
      <c r="C101" s="187"/>
      <c r="D101" s="187"/>
      <c r="E101" s="186" t="s">
        <v>19</v>
      </c>
      <c r="F101" s="186"/>
      <c r="G101" s="186"/>
      <c r="H101" s="36"/>
      <c r="I101" s="44">
        <v>398.52</v>
      </c>
      <c r="J101" s="44">
        <v>0</v>
      </c>
      <c r="K101" s="44">
        <v>0</v>
      </c>
      <c r="L101" s="11" t="s">
        <v>13</v>
      </c>
      <c r="M101" s="11" t="s">
        <v>13</v>
      </c>
    </row>
    <row r="102" spans="2:13" ht="12.75">
      <c r="B102" s="187" t="s">
        <v>26</v>
      </c>
      <c r="C102" s="187"/>
      <c r="D102" s="187"/>
      <c r="E102" s="186" t="s">
        <v>27</v>
      </c>
      <c r="F102" s="186"/>
      <c r="G102" s="186"/>
      <c r="H102" s="7"/>
      <c r="I102" s="40">
        <v>10351.32</v>
      </c>
      <c r="J102" s="40">
        <v>13600</v>
      </c>
      <c r="K102" s="40">
        <v>13355.64</v>
      </c>
      <c r="L102" s="16">
        <f>K102/J102</f>
        <v>0.9820323529411764</v>
      </c>
      <c r="M102" s="16">
        <f>K102/K448</f>
        <v>0.0013039167245410836</v>
      </c>
    </row>
    <row r="103" spans="2:13" ht="12.75">
      <c r="B103" s="187" t="s">
        <v>20</v>
      </c>
      <c r="C103" s="187"/>
      <c r="D103" s="187"/>
      <c r="E103" s="186" t="s">
        <v>21</v>
      </c>
      <c r="F103" s="186"/>
      <c r="G103" s="186"/>
      <c r="H103" s="7"/>
      <c r="I103" s="40">
        <v>39207.9</v>
      </c>
      <c r="J103" s="40">
        <v>36400</v>
      </c>
      <c r="K103" s="40">
        <v>29573.43</v>
      </c>
      <c r="L103" s="16">
        <f>K103/J103</f>
        <v>0.8124568681318681</v>
      </c>
      <c r="M103" s="16">
        <f>K103/K448</f>
        <v>0.0028872663518217786</v>
      </c>
    </row>
    <row r="104" spans="2:13" ht="12.75">
      <c r="B104" s="176" t="s">
        <v>62</v>
      </c>
      <c r="C104" s="176"/>
      <c r="D104" s="176"/>
      <c r="E104" s="177" t="s">
        <v>63</v>
      </c>
      <c r="F104" s="177"/>
      <c r="G104" s="177"/>
      <c r="H104" s="4"/>
      <c r="I104" s="38">
        <f>SUM(I105,I112)</f>
        <v>492222.69</v>
      </c>
      <c r="J104" s="38">
        <f>SUM(J105,J112)</f>
        <v>930000</v>
      </c>
      <c r="K104" s="38">
        <f>SUM(K105,K112)</f>
        <v>554519.9400000001</v>
      </c>
      <c r="L104" s="18">
        <f t="shared" si="5"/>
        <v>0.5962580000000001</v>
      </c>
      <c r="M104" s="18">
        <f>K104/K448</f>
        <v>0.054138013892072435</v>
      </c>
    </row>
    <row r="105" spans="2:13" ht="12.75">
      <c r="B105" s="184" t="s">
        <v>64</v>
      </c>
      <c r="C105" s="184"/>
      <c r="D105" s="184"/>
      <c r="E105" s="175" t="s">
        <v>65</v>
      </c>
      <c r="F105" s="175"/>
      <c r="G105" s="175"/>
      <c r="H105" s="28"/>
      <c r="I105" s="39">
        <f>SUM(I106:I111)</f>
        <v>37460.189999999995</v>
      </c>
      <c r="J105" s="39">
        <f>SUM(J106:J111)</f>
        <v>100000</v>
      </c>
      <c r="K105" s="39">
        <f>SUM(K106:K111)</f>
        <v>39219.75</v>
      </c>
      <c r="L105" s="33">
        <f t="shared" si="5"/>
        <v>0.3921975</v>
      </c>
      <c r="M105" s="29">
        <f>K105/K448</f>
        <v>0.0038290406118553786</v>
      </c>
    </row>
    <row r="106" spans="2:13" ht="12.75">
      <c r="B106" s="187" t="s">
        <v>40</v>
      </c>
      <c r="C106" s="187"/>
      <c r="D106" s="187"/>
      <c r="E106" s="186" t="s">
        <v>41</v>
      </c>
      <c r="F106" s="186"/>
      <c r="G106" s="186"/>
      <c r="H106" s="28"/>
      <c r="I106" s="44">
        <v>25.06</v>
      </c>
      <c r="J106" s="44">
        <v>250</v>
      </c>
      <c r="K106" s="44">
        <v>0</v>
      </c>
      <c r="L106" s="80">
        <f>K106/J106</f>
        <v>0</v>
      </c>
      <c r="M106" s="37">
        <f>K106/K448</f>
        <v>0</v>
      </c>
    </row>
    <row r="107" spans="2:13" ht="12.75">
      <c r="B107" s="187" t="s">
        <v>42</v>
      </c>
      <c r="C107" s="187"/>
      <c r="D107" s="187"/>
      <c r="E107" s="186" t="s">
        <v>43</v>
      </c>
      <c r="F107" s="186"/>
      <c r="G107" s="186"/>
      <c r="H107" s="28"/>
      <c r="I107" s="44">
        <v>4.04</v>
      </c>
      <c r="J107" s="44">
        <v>50</v>
      </c>
      <c r="K107" s="44">
        <v>0</v>
      </c>
      <c r="L107" s="80">
        <f>K107/J107</f>
        <v>0</v>
      </c>
      <c r="M107" s="37">
        <f>K107/K448</f>
        <v>0</v>
      </c>
    </row>
    <row r="108" spans="2:13" ht="12.75" customHeight="1">
      <c r="B108" s="187" t="s">
        <v>44</v>
      </c>
      <c r="C108" s="187"/>
      <c r="D108" s="187"/>
      <c r="E108" s="186" t="s">
        <v>45</v>
      </c>
      <c r="F108" s="186"/>
      <c r="G108" s="186"/>
      <c r="H108" s="12"/>
      <c r="I108" s="40">
        <v>1215</v>
      </c>
      <c r="J108" s="40">
        <v>1700</v>
      </c>
      <c r="K108" s="40">
        <v>40.5</v>
      </c>
      <c r="L108" s="17">
        <f t="shared" si="5"/>
        <v>0.023823529411764705</v>
      </c>
      <c r="M108" s="17">
        <f>K108/K448</f>
        <v>3.9540319553322704E-06</v>
      </c>
    </row>
    <row r="109" spans="2:13" ht="12.75" customHeight="1">
      <c r="B109" s="187" t="s">
        <v>20</v>
      </c>
      <c r="C109" s="187"/>
      <c r="D109" s="187"/>
      <c r="E109" s="186" t="s">
        <v>21</v>
      </c>
      <c r="F109" s="186"/>
      <c r="G109" s="186"/>
      <c r="H109" s="12"/>
      <c r="I109" s="40">
        <v>33947.7</v>
      </c>
      <c r="J109" s="40">
        <v>80000</v>
      </c>
      <c r="K109" s="40">
        <v>36899.78</v>
      </c>
      <c r="L109" s="11">
        <f t="shared" si="5"/>
        <v>0.46124725</v>
      </c>
      <c r="M109" s="17">
        <f>K109/K448</f>
        <v>0.0036025409694995215</v>
      </c>
    </row>
    <row r="110" spans="2:13" ht="12.75" customHeight="1">
      <c r="B110" s="185" t="s">
        <v>70</v>
      </c>
      <c r="C110" s="185"/>
      <c r="D110" s="185"/>
      <c r="E110" s="186" t="s">
        <v>71</v>
      </c>
      <c r="F110" s="186"/>
      <c r="G110" s="186"/>
      <c r="H110" s="12"/>
      <c r="I110" s="40">
        <v>56</v>
      </c>
      <c r="J110" s="40">
        <v>100</v>
      </c>
      <c r="K110" s="40">
        <v>56</v>
      </c>
      <c r="L110" s="17">
        <f>K110/J110</f>
        <v>0.56</v>
      </c>
      <c r="M110" s="17">
        <f>K110/K448</f>
        <v>5.467303444410053E-06</v>
      </c>
    </row>
    <row r="111" spans="2:13" ht="12.75">
      <c r="B111" s="185" t="s">
        <v>72</v>
      </c>
      <c r="C111" s="185"/>
      <c r="D111" s="185"/>
      <c r="E111" s="186" t="s">
        <v>73</v>
      </c>
      <c r="F111" s="186"/>
      <c r="G111" s="186"/>
      <c r="H111" s="12"/>
      <c r="I111" s="40">
        <v>2212.39</v>
      </c>
      <c r="J111" s="40">
        <v>17900</v>
      </c>
      <c r="K111" s="40">
        <v>2223.47</v>
      </c>
      <c r="L111" s="17">
        <f aca="true" t="shared" si="6" ref="L111:L169">K111/J111</f>
        <v>0.12421620111731843</v>
      </c>
      <c r="M111" s="17">
        <f>K111/K448</f>
        <v>0.00021707830695611466</v>
      </c>
    </row>
    <row r="112" spans="2:13" ht="12.75">
      <c r="B112" s="184" t="s">
        <v>75</v>
      </c>
      <c r="C112" s="184"/>
      <c r="D112" s="184"/>
      <c r="E112" s="175" t="s">
        <v>25</v>
      </c>
      <c r="F112" s="175"/>
      <c r="G112" s="175"/>
      <c r="H112" s="28"/>
      <c r="I112" s="39">
        <f>SUM(I113:I118)</f>
        <v>454762.5</v>
      </c>
      <c r="J112" s="39">
        <f>SUM(J113:J118)</f>
        <v>830000</v>
      </c>
      <c r="K112" s="39">
        <f>SUM(K113:K118)</f>
        <v>515300.19000000006</v>
      </c>
      <c r="L112" s="29">
        <f t="shared" si="6"/>
        <v>0.6208436024096387</v>
      </c>
      <c r="M112" s="29">
        <f>K112/K448</f>
        <v>0.05030897328021706</v>
      </c>
    </row>
    <row r="113" spans="2:13" ht="12.75">
      <c r="B113" s="187" t="s">
        <v>18</v>
      </c>
      <c r="C113" s="187"/>
      <c r="D113" s="187"/>
      <c r="E113" s="186" t="s">
        <v>19</v>
      </c>
      <c r="F113" s="186"/>
      <c r="G113" s="186"/>
      <c r="H113" s="12"/>
      <c r="I113" s="40">
        <v>0</v>
      </c>
      <c r="J113" s="40">
        <v>20000</v>
      </c>
      <c r="K113" s="40">
        <v>14825.7</v>
      </c>
      <c r="L113" s="11">
        <f t="shared" si="6"/>
        <v>0.7412850000000001</v>
      </c>
      <c r="M113" s="16">
        <f>K113/K448</f>
        <v>0.0014474392977819666</v>
      </c>
    </row>
    <row r="114" spans="2:13" ht="12.75">
      <c r="B114" s="187" t="s">
        <v>26</v>
      </c>
      <c r="C114" s="187"/>
      <c r="D114" s="187"/>
      <c r="E114" s="186" t="s">
        <v>27</v>
      </c>
      <c r="F114" s="186"/>
      <c r="G114" s="186"/>
      <c r="H114" s="12"/>
      <c r="I114" s="40">
        <v>131330.5</v>
      </c>
      <c r="J114" s="40">
        <v>200000</v>
      </c>
      <c r="K114" s="40">
        <v>158124.57</v>
      </c>
      <c r="L114" s="11">
        <f t="shared" si="6"/>
        <v>0.79062285</v>
      </c>
      <c r="M114" s="16">
        <f>K114/K448</f>
        <v>0.015437767967979618</v>
      </c>
    </row>
    <row r="115" spans="2:13" ht="12.75">
      <c r="B115" s="187" t="s">
        <v>48</v>
      </c>
      <c r="C115" s="187"/>
      <c r="D115" s="187"/>
      <c r="E115" s="186" t="s">
        <v>49</v>
      </c>
      <c r="F115" s="186"/>
      <c r="G115" s="186"/>
      <c r="H115" s="12"/>
      <c r="I115" s="40">
        <v>149342.12</v>
      </c>
      <c r="J115" s="40">
        <v>300000</v>
      </c>
      <c r="K115" s="40">
        <v>127697.66</v>
      </c>
      <c r="L115" s="11">
        <f t="shared" si="6"/>
        <v>0.4256588666666667</v>
      </c>
      <c r="M115" s="16">
        <f>K115/K448</f>
        <v>0.012467176006448285</v>
      </c>
    </row>
    <row r="116" spans="2:13" ht="12.75">
      <c r="B116" s="187" t="s">
        <v>20</v>
      </c>
      <c r="C116" s="187"/>
      <c r="D116" s="187"/>
      <c r="E116" s="186" t="s">
        <v>21</v>
      </c>
      <c r="F116" s="186"/>
      <c r="G116" s="186"/>
      <c r="H116" s="12"/>
      <c r="I116" s="40">
        <v>173792.35</v>
      </c>
      <c r="J116" s="40">
        <v>309938</v>
      </c>
      <c r="K116" s="40">
        <v>214591.01</v>
      </c>
      <c r="L116" s="11">
        <f t="shared" si="6"/>
        <v>0.6923675380237339</v>
      </c>
      <c r="M116" s="16">
        <f>K116/K448</f>
        <v>0.02095061014486486</v>
      </c>
    </row>
    <row r="117" spans="2:13" ht="12.75">
      <c r="B117" s="188" t="s">
        <v>171</v>
      </c>
      <c r="C117" s="246"/>
      <c r="D117" s="247"/>
      <c r="E117" s="288" t="s">
        <v>172</v>
      </c>
      <c r="F117" s="192"/>
      <c r="G117" s="193"/>
      <c r="H117" s="12"/>
      <c r="I117" s="40">
        <v>0</v>
      </c>
      <c r="J117" s="40">
        <v>62</v>
      </c>
      <c r="K117" s="40">
        <v>61.25</v>
      </c>
      <c r="L117" s="15">
        <f t="shared" si="6"/>
        <v>0.9879032258064516</v>
      </c>
      <c r="M117" s="16">
        <f>K117/K448</f>
        <v>5.979863142323496E-06</v>
      </c>
    </row>
    <row r="118" spans="2:13" ht="12.75">
      <c r="B118" s="185" t="s">
        <v>72</v>
      </c>
      <c r="C118" s="185"/>
      <c r="D118" s="185"/>
      <c r="E118" s="186" t="s">
        <v>73</v>
      </c>
      <c r="F118" s="186"/>
      <c r="G118" s="186"/>
      <c r="H118" s="12"/>
      <c r="I118" s="40">
        <v>297.53</v>
      </c>
      <c r="J118" s="40">
        <v>0</v>
      </c>
      <c r="K118" s="40">
        <v>0</v>
      </c>
      <c r="L118" s="11" t="s">
        <v>13</v>
      </c>
      <c r="M118" s="11" t="s">
        <v>13</v>
      </c>
    </row>
    <row r="119" spans="2:13" ht="12.75">
      <c r="B119" s="176" t="s">
        <v>85</v>
      </c>
      <c r="C119" s="176"/>
      <c r="D119" s="176"/>
      <c r="E119" s="177" t="s">
        <v>86</v>
      </c>
      <c r="F119" s="177"/>
      <c r="G119" s="177"/>
      <c r="H119" s="4"/>
      <c r="I119" s="38">
        <f>SUM(I122,I120)</f>
        <v>18340.260000000002</v>
      </c>
      <c r="J119" s="38">
        <f>SUM(J120,J122)</f>
        <v>34000</v>
      </c>
      <c r="K119" s="38">
        <f>SUM(K122,K120)</f>
        <v>15013.47</v>
      </c>
      <c r="L119" s="18">
        <f t="shared" si="6"/>
        <v>0.4415726470588235</v>
      </c>
      <c r="M119" s="18">
        <f>K119/K448</f>
        <v>0.0014657713614919107</v>
      </c>
    </row>
    <row r="120" spans="2:13" ht="12.75">
      <c r="B120" s="184" t="s">
        <v>87</v>
      </c>
      <c r="C120" s="184"/>
      <c r="D120" s="184"/>
      <c r="E120" s="175" t="s">
        <v>88</v>
      </c>
      <c r="F120" s="175"/>
      <c r="G120" s="175"/>
      <c r="H120" s="28"/>
      <c r="I120" s="39">
        <f>SUM(I121:I121)</f>
        <v>6171.85</v>
      </c>
      <c r="J120" s="39">
        <f>SUM(J121:J121)</f>
        <v>4000</v>
      </c>
      <c r="K120" s="39">
        <f>SUM(K121:K121)</f>
        <v>2878.26</v>
      </c>
      <c r="L120" s="62">
        <f t="shared" si="6"/>
        <v>0.719565</v>
      </c>
      <c r="M120" s="62">
        <f>K120/K448</f>
        <v>0.0002810057287840657</v>
      </c>
    </row>
    <row r="121" spans="2:13" ht="12.75">
      <c r="B121" s="187" t="s">
        <v>20</v>
      </c>
      <c r="C121" s="187"/>
      <c r="D121" s="187"/>
      <c r="E121" s="186" t="s">
        <v>21</v>
      </c>
      <c r="F121" s="186"/>
      <c r="G121" s="186"/>
      <c r="H121" s="12"/>
      <c r="I121" s="40">
        <v>6171.85</v>
      </c>
      <c r="J121" s="40">
        <v>4000</v>
      </c>
      <c r="K121" s="42">
        <v>2878.26</v>
      </c>
      <c r="L121" s="99">
        <f t="shared" si="6"/>
        <v>0.719565</v>
      </c>
      <c r="M121" s="27">
        <f>K121/K448</f>
        <v>0.0002810057287840657</v>
      </c>
    </row>
    <row r="122" spans="2:13" ht="12.75">
      <c r="B122" s="184" t="s">
        <v>91</v>
      </c>
      <c r="C122" s="184"/>
      <c r="D122" s="184"/>
      <c r="E122" s="175" t="s">
        <v>25</v>
      </c>
      <c r="F122" s="175"/>
      <c r="G122" s="175"/>
      <c r="H122" s="28"/>
      <c r="I122" s="39">
        <f>SUM(I123:I129)</f>
        <v>12168.41</v>
      </c>
      <c r="J122" s="39">
        <f>SUM(J123:J129)</f>
        <v>30000</v>
      </c>
      <c r="K122" s="41">
        <f>SUM(K123:K129)</f>
        <v>12135.21</v>
      </c>
      <c r="L122" s="50">
        <f t="shared" si="6"/>
        <v>0.40450699999999995</v>
      </c>
      <c r="M122" s="50">
        <f>K122/K448</f>
        <v>0.001184765632707845</v>
      </c>
    </row>
    <row r="123" spans="2:13" ht="12.75">
      <c r="B123" s="187" t="s">
        <v>36</v>
      </c>
      <c r="C123" s="187"/>
      <c r="D123" s="187"/>
      <c r="E123" s="186" t="s">
        <v>37</v>
      </c>
      <c r="F123" s="186"/>
      <c r="G123" s="186"/>
      <c r="H123" s="7"/>
      <c r="I123" s="40">
        <v>1892.5</v>
      </c>
      <c r="J123" s="40">
        <v>9000</v>
      </c>
      <c r="K123" s="40">
        <v>2795.45</v>
      </c>
      <c r="L123" s="16">
        <f>K123/J123</f>
        <v>0.3106055555555555</v>
      </c>
      <c r="M123" s="16">
        <f>K123/K448</f>
        <v>0.0002729209538156443</v>
      </c>
    </row>
    <row r="124" spans="2:13" ht="12.75">
      <c r="B124" s="187" t="s">
        <v>38</v>
      </c>
      <c r="C124" s="187"/>
      <c r="D124" s="187"/>
      <c r="E124" s="186" t="s">
        <v>39</v>
      </c>
      <c r="F124" s="186"/>
      <c r="G124" s="186"/>
      <c r="H124" s="7"/>
      <c r="I124" s="40">
        <v>1444.32</v>
      </c>
      <c r="J124" s="40">
        <v>600</v>
      </c>
      <c r="K124" s="40">
        <v>0</v>
      </c>
      <c r="L124" s="16">
        <f>K124/J124</f>
        <v>0</v>
      </c>
      <c r="M124" s="16">
        <f>K124/K448</f>
        <v>0</v>
      </c>
    </row>
    <row r="125" spans="2:13" ht="12.75">
      <c r="B125" s="187" t="s">
        <v>40</v>
      </c>
      <c r="C125" s="187"/>
      <c r="D125" s="187"/>
      <c r="E125" s="186" t="s">
        <v>41</v>
      </c>
      <c r="F125" s="186"/>
      <c r="G125" s="186"/>
      <c r="H125" s="7"/>
      <c r="I125" s="40">
        <v>506.86</v>
      </c>
      <c r="J125" s="40">
        <v>1500</v>
      </c>
      <c r="K125" s="40">
        <v>450.54</v>
      </c>
      <c r="L125" s="16">
        <f>K125/J125</f>
        <v>0.30036</v>
      </c>
      <c r="M125" s="16">
        <f>K125/K448</f>
        <v>4.398640881865189E-05</v>
      </c>
    </row>
    <row r="126" spans="2:13" ht="12.75">
      <c r="B126" s="187" t="s">
        <v>42</v>
      </c>
      <c r="C126" s="187"/>
      <c r="D126" s="187"/>
      <c r="E126" s="186" t="s">
        <v>43</v>
      </c>
      <c r="F126" s="186"/>
      <c r="G126" s="186"/>
      <c r="H126" s="7"/>
      <c r="I126" s="40">
        <v>92.85</v>
      </c>
      <c r="J126" s="40">
        <v>250</v>
      </c>
      <c r="K126" s="40">
        <v>105.24</v>
      </c>
      <c r="L126" s="16">
        <f>K126/J126</f>
        <v>0.42096</v>
      </c>
      <c r="M126" s="16">
        <f>K126/K448</f>
        <v>1.0274625258744892E-05</v>
      </c>
    </row>
    <row r="127" spans="2:13" ht="12.75">
      <c r="B127" s="187" t="s">
        <v>18</v>
      </c>
      <c r="C127" s="187"/>
      <c r="D127" s="187"/>
      <c r="E127" s="186" t="s">
        <v>19</v>
      </c>
      <c r="F127" s="186"/>
      <c r="G127" s="186"/>
      <c r="H127" s="12"/>
      <c r="I127" s="40">
        <v>387.42</v>
      </c>
      <c r="J127" s="40">
        <v>2000</v>
      </c>
      <c r="K127" s="40">
        <v>464.27</v>
      </c>
      <c r="L127" s="11">
        <f t="shared" si="6"/>
        <v>0.23213499999999998</v>
      </c>
      <c r="M127" s="16">
        <f>K127/K448</f>
        <v>4.5326874466718844E-05</v>
      </c>
    </row>
    <row r="128" spans="2:13" ht="12.75">
      <c r="B128" s="187" t="s">
        <v>20</v>
      </c>
      <c r="C128" s="187"/>
      <c r="D128" s="187"/>
      <c r="E128" s="186" t="s">
        <v>21</v>
      </c>
      <c r="F128" s="186"/>
      <c r="G128" s="186"/>
      <c r="H128" s="12"/>
      <c r="I128" s="40">
        <v>7844.46</v>
      </c>
      <c r="J128" s="40">
        <v>16400</v>
      </c>
      <c r="K128" s="40">
        <v>8069.71</v>
      </c>
      <c r="L128" s="11">
        <f t="shared" si="6"/>
        <v>0.49205548780487807</v>
      </c>
      <c r="M128" s="16">
        <f>K128/K448</f>
        <v>0.0007878491656855402</v>
      </c>
    </row>
    <row r="129" spans="2:13" ht="12.75">
      <c r="B129" s="188" t="s">
        <v>52</v>
      </c>
      <c r="C129" s="246"/>
      <c r="D129" s="247"/>
      <c r="E129" s="288" t="s">
        <v>53</v>
      </c>
      <c r="F129" s="192"/>
      <c r="G129" s="193"/>
      <c r="H129" s="12"/>
      <c r="I129" s="40">
        <v>0</v>
      </c>
      <c r="J129" s="40">
        <v>250</v>
      </c>
      <c r="K129" s="40">
        <v>250</v>
      </c>
      <c r="L129" s="15">
        <f t="shared" si="6"/>
        <v>1</v>
      </c>
      <c r="M129" s="16">
        <f>K129/K448</f>
        <v>2.440760466254488E-05</v>
      </c>
    </row>
    <row r="130" spans="2:13" ht="12.75">
      <c r="B130" s="176" t="s">
        <v>99</v>
      </c>
      <c r="C130" s="176"/>
      <c r="D130" s="176"/>
      <c r="E130" s="177" t="s">
        <v>100</v>
      </c>
      <c r="F130" s="177"/>
      <c r="G130" s="177"/>
      <c r="H130" s="4"/>
      <c r="I130" s="38">
        <f>SUM(I131,I142,I150,I174,I177,I184)</f>
        <v>1496625.5700000003</v>
      </c>
      <c r="J130" s="38">
        <f>SUM(J131,J142,J150,J174,J177,J184)</f>
        <v>2504167</v>
      </c>
      <c r="K130" s="38">
        <f>SUM(K131,K142,K150,K174,K177,K184)</f>
        <v>1347980.4500000002</v>
      </c>
      <c r="L130" s="18">
        <f t="shared" si="6"/>
        <v>0.5382949499773778</v>
      </c>
      <c r="M130" s="18">
        <f>K130/K448</f>
        <v>0.1316038956657574</v>
      </c>
    </row>
    <row r="131" spans="2:13" ht="12.75">
      <c r="B131" s="184" t="s">
        <v>101</v>
      </c>
      <c r="C131" s="184"/>
      <c r="D131" s="184"/>
      <c r="E131" s="175" t="s">
        <v>102</v>
      </c>
      <c r="F131" s="175"/>
      <c r="G131" s="175"/>
      <c r="H131" s="28"/>
      <c r="I131" s="39">
        <f>SUM(I132:I141)</f>
        <v>29066.6</v>
      </c>
      <c r="J131" s="39">
        <f>SUM(J132:J141)</f>
        <v>59167</v>
      </c>
      <c r="K131" s="39">
        <f>SUM(K132:K141)</f>
        <v>29158.47</v>
      </c>
      <c r="L131" s="29">
        <f t="shared" si="6"/>
        <v>0.49281643483698684</v>
      </c>
      <c r="M131" s="29">
        <f>K131/K448</f>
        <v>0.0028467536332987004</v>
      </c>
    </row>
    <row r="132" spans="2:13" ht="12.75">
      <c r="B132" s="187" t="s">
        <v>36</v>
      </c>
      <c r="C132" s="187"/>
      <c r="D132" s="187"/>
      <c r="E132" s="186" t="s">
        <v>37</v>
      </c>
      <c r="F132" s="186"/>
      <c r="G132" s="186"/>
      <c r="H132" s="12"/>
      <c r="I132" s="40">
        <v>18498</v>
      </c>
      <c r="J132" s="40">
        <v>37000</v>
      </c>
      <c r="K132" s="40">
        <v>18498</v>
      </c>
      <c r="L132" s="11">
        <f t="shared" si="6"/>
        <v>0.49994594594594594</v>
      </c>
      <c r="M132" s="16">
        <f>K132/K448</f>
        <v>0.0018059674841910207</v>
      </c>
    </row>
    <row r="133" spans="2:13" ht="12.75">
      <c r="B133" s="187" t="s">
        <v>38</v>
      </c>
      <c r="C133" s="187"/>
      <c r="D133" s="187"/>
      <c r="E133" s="186" t="s">
        <v>39</v>
      </c>
      <c r="F133" s="186"/>
      <c r="G133" s="186"/>
      <c r="H133" s="12"/>
      <c r="I133" s="40">
        <v>2900</v>
      </c>
      <c r="J133" s="40">
        <v>2900</v>
      </c>
      <c r="K133" s="40">
        <v>2900</v>
      </c>
      <c r="L133" s="11">
        <f t="shared" si="6"/>
        <v>1</v>
      </c>
      <c r="M133" s="16">
        <f>K133/K448</f>
        <v>0.00028312821408552064</v>
      </c>
    </row>
    <row r="134" spans="2:13" ht="12.75">
      <c r="B134" s="187" t="s">
        <v>40</v>
      </c>
      <c r="C134" s="187"/>
      <c r="D134" s="187"/>
      <c r="E134" s="186" t="s">
        <v>41</v>
      </c>
      <c r="F134" s="186"/>
      <c r="G134" s="186"/>
      <c r="H134" s="12"/>
      <c r="I134" s="40">
        <v>3048</v>
      </c>
      <c r="J134" s="40">
        <v>6100</v>
      </c>
      <c r="K134" s="40">
        <v>3048</v>
      </c>
      <c r="L134" s="11">
        <f t="shared" si="6"/>
        <v>0.499672131147541</v>
      </c>
      <c r="M134" s="16">
        <f>K134/K448</f>
        <v>0.0002975775160457472</v>
      </c>
    </row>
    <row r="135" spans="2:13" ht="12.75">
      <c r="B135" s="187" t="s">
        <v>42</v>
      </c>
      <c r="C135" s="187"/>
      <c r="D135" s="187"/>
      <c r="E135" s="186" t="s">
        <v>43</v>
      </c>
      <c r="F135" s="186"/>
      <c r="G135" s="186"/>
      <c r="H135" s="12"/>
      <c r="I135" s="40">
        <v>498</v>
      </c>
      <c r="J135" s="40">
        <v>1000</v>
      </c>
      <c r="K135" s="40">
        <v>498</v>
      </c>
      <c r="L135" s="11">
        <f t="shared" si="6"/>
        <v>0.498</v>
      </c>
      <c r="M135" s="16">
        <f>K135/K448</f>
        <v>4.8619948487789405E-05</v>
      </c>
    </row>
    <row r="136" spans="2:13" ht="12.75">
      <c r="B136" s="187" t="s">
        <v>18</v>
      </c>
      <c r="C136" s="187"/>
      <c r="D136" s="187"/>
      <c r="E136" s="186" t="s">
        <v>19</v>
      </c>
      <c r="F136" s="186"/>
      <c r="G136" s="186"/>
      <c r="H136" s="12"/>
      <c r="I136" s="40">
        <v>1809.55</v>
      </c>
      <c r="J136" s="40">
        <v>5762</v>
      </c>
      <c r="K136" s="40">
        <v>755.47</v>
      </c>
      <c r="L136" s="11">
        <f t="shared" si="6"/>
        <v>0.13111246095105866</v>
      </c>
      <c r="M136" s="16">
        <f>K136/K448</f>
        <v>7.375685237765113E-05</v>
      </c>
    </row>
    <row r="137" spans="2:13" ht="12.75">
      <c r="B137" s="187" t="s">
        <v>20</v>
      </c>
      <c r="C137" s="187"/>
      <c r="D137" s="187"/>
      <c r="E137" s="186" t="s">
        <v>21</v>
      </c>
      <c r="F137" s="186"/>
      <c r="G137" s="186"/>
      <c r="H137" s="12"/>
      <c r="I137" s="40">
        <v>2313.05</v>
      </c>
      <c r="J137" s="40">
        <v>5797</v>
      </c>
      <c r="K137" s="40">
        <v>3459</v>
      </c>
      <c r="L137" s="11">
        <f t="shared" si="6"/>
        <v>0.5966879420389857</v>
      </c>
      <c r="M137" s="16">
        <f>K137/K448</f>
        <v>0.00033770361811097095</v>
      </c>
    </row>
    <row r="138" spans="2:13" ht="12.75">
      <c r="B138" s="187" t="s">
        <v>52</v>
      </c>
      <c r="C138" s="187"/>
      <c r="D138" s="187"/>
      <c r="E138" s="186" t="s">
        <v>53</v>
      </c>
      <c r="F138" s="186"/>
      <c r="G138" s="186"/>
      <c r="H138" s="12"/>
      <c r="I138" s="40">
        <v>0</v>
      </c>
      <c r="J138" s="40">
        <v>108</v>
      </c>
      <c r="K138" s="40">
        <v>0</v>
      </c>
      <c r="L138" s="11">
        <f t="shared" si="6"/>
        <v>0</v>
      </c>
      <c r="M138" s="16">
        <f>K138/K448</f>
        <v>0</v>
      </c>
    </row>
    <row r="139" spans="2:13" ht="12.75">
      <c r="B139" s="185" t="s">
        <v>175</v>
      </c>
      <c r="C139" s="185"/>
      <c r="D139" s="185"/>
      <c r="E139" s="186" t="s">
        <v>176</v>
      </c>
      <c r="F139" s="186"/>
      <c r="G139" s="186"/>
      <c r="H139" s="12"/>
      <c r="I139" s="40">
        <v>0</v>
      </c>
      <c r="J139" s="40">
        <v>500</v>
      </c>
      <c r="K139" s="40">
        <v>0</v>
      </c>
      <c r="L139" s="11">
        <f t="shared" si="6"/>
        <v>0</v>
      </c>
      <c r="M139" s="16">
        <f>K139/K448</f>
        <v>0</v>
      </c>
    </row>
    <row r="140" spans="2:13" ht="27.75" customHeight="1">
      <c r="B140" s="187" t="s">
        <v>129</v>
      </c>
      <c r="C140" s="187"/>
      <c r="D140" s="187"/>
      <c r="E140" s="232" t="s">
        <v>512</v>
      </c>
      <c r="F140" s="205"/>
      <c r="G140" s="205"/>
      <c r="H140" s="12"/>
      <c r="I140" s="40">
        <v>0</v>
      </c>
      <c r="J140" s="40">
        <v>0</v>
      </c>
      <c r="K140" s="40">
        <v>0</v>
      </c>
      <c r="L140" s="11" t="s">
        <v>13</v>
      </c>
      <c r="M140" s="16" t="s">
        <v>13</v>
      </c>
    </row>
    <row r="141" spans="2:13" ht="12.75" customHeight="1">
      <c r="B141" s="187" t="s">
        <v>97</v>
      </c>
      <c r="C141" s="187"/>
      <c r="D141" s="187"/>
      <c r="E141" s="186" t="s">
        <v>98</v>
      </c>
      <c r="F141" s="186"/>
      <c r="G141" s="186"/>
      <c r="H141" s="12"/>
      <c r="I141" s="40">
        <v>0</v>
      </c>
      <c r="J141" s="40">
        <v>0</v>
      </c>
      <c r="K141" s="40">
        <v>0</v>
      </c>
      <c r="L141" s="11" t="s">
        <v>13</v>
      </c>
      <c r="M141" s="17" t="s">
        <v>13</v>
      </c>
    </row>
    <row r="142" spans="2:13" ht="12.75" customHeight="1">
      <c r="B142" s="184" t="s">
        <v>119</v>
      </c>
      <c r="C142" s="184"/>
      <c r="D142" s="184"/>
      <c r="E142" s="175" t="s">
        <v>120</v>
      </c>
      <c r="F142" s="175"/>
      <c r="G142" s="175"/>
      <c r="H142" s="28"/>
      <c r="I142" s="39">
        <f>SUM(I143:I149)</f>
        <v>44977.770000000004</v>
      </c>
      <c r="J142" s="39">
        <f>SUM(J143:J149)</f>
        <v>110000</v>
      </c>
      <c r="K142" s="39">
        <f>SUM(K143:K149)</f>
        <v>44408.46</v>
      </c>
      <c r="L142" s="29">
        <f t="shared" si="6"/>
        <v>0.4037132727272727</v>
      </c>
      <c r="M142" s="29">
        <f>K142/K448</f>
        <v>0.004335616541409752</v>
      </c>
    </row>
    <row r="143" spans="2:13" ht="12.75" customHeight="1">
      <c r="B143" s="187" t="s">
        <v>121</v>
      </c>
      <c r="C143" s="187"/>
      <c r="D143" s="187"/>
      <c r="E143" s="186" t="s">
        <v>122</v>
      </c>
      <c r="F143" s="186"/>
      <c r="G143" s="186"/>
      <c r="H143" s="12"/>
      <c r="I143" s="40">
        <v>37800</v>
      </c>
      <c r="J143" s="40">
        <v>90000</v>
      </c>
      <c r="K143" s="40">
        <v>38700</v>
      </c>
      <c r="L143" s="11">
        <f t="shared" si="6"/>
        <v>0.43</v>
      </c>
      <c r="M143" s="16">
        <f>K143/K448</f>
        <v>0.0037782972017619478</v>
      </c>
    </row>
    <row r="144" spans="2:13" ht="12.75" customHeight="1">
      <c r="B144" s="187" t="s">
        <v>18</v>
      </c>
      <c r="C144" s="187"/>
      <c r="D144" s="187"/>
      <c r="E144" s="186" t="s">
        <v>19</v>
      </c>
      <c r="F144" s="186"/>
      <c r="G144" s="186"/>
      <c r="H144" s="12"/>
      <c r="I144" s="40">
        <v>5551.07</v>
      </c>
      <c r="J144" s="40">
        <v>8000</v>
      </c>
      <c r="K144" s="40">
        <v>2200.55</v>
      </c>
      <c r="L144" s="11">
        <f t="shared" si="6"/>
        <v>0.27506875000000003</v>
      </c>
      <c r="M144" s="16">
        <f>K144/K448</f>
        <v>0.00021484061776065258</v>
      </c>
    </row>
    <row r="145" spans="2:13" ht="12.75" customHeight="1">
      <c r="B145" s="187" t="s">
        <v>20</v>
      </c>
      <c r="C145" s="187"/>
      <c r="D145" s="187"/>
      <c r="E145" s="186" t="s">
        <v>21</v>
      </c>
      <c r="F145" s="186"/>
      <c r="G145" s="186"/>
      <c r="H145" s="12"/>
      <c r="I145" s="40">
        <v>1553.16</v>
      </c>
      <c r="J145" s="40">
        <v>8000</v>
      </c>
      <c r="K145" s="40">
        <v>2760.45</v>
      </c>
      <c r="L145" s="11">
        <f t="shared" si="6"/>
        <v>0.34505624999999995</v>
      </c>
      <c r="M145" s="16">
        <f>K145/K448</f>
        <v>0.00026950388916288805</v>
      </c>
    </row>
    <row r="146" spans="2:13" ht="12.75" customHeight="1">
      <c r="B146" s="187" t="s">
        <v>127</v>
      </c>
      <c r="C146" s="187"/>
      <c r="D146" s="187"/>
      <c r="E146" s="186" t="s">
        <v>128</v>
      </c>
      <c r="F146" s="186"/>
      <c r="G146" s="186"/>
      <c r="H146" s="12"/>
      <c r="I146" s="40">
        <v>73.54</v>
      </c>
      <c r="J146" s="40">
        <v>2000</v>
      </c>
      <c r="K146" s="40">
        <v>267.46</v>
      </c>
      <c r="L146" s="11">
        <f t="shared" si="6"/>
        <v>0.13373</v>
      </c>
      <c r="M146" s="16">
        <f>K146/K448</f>
        <v>2.6112231772177012E-05</v>
      </c>
    </row>
    <row r="147" spans="2:13" ht="12.75" customHeight="1">
      <c r="B147" s="185" t="s">
        <v>175</v>
      </c>
      <c r="C147" s="185"/>
      <c r="D147" s="185"/>
      <c r="E147" s="186" t="s">
        <v>176</v>
      </c>
      <c r="F147" s="186"/>
      <c r="G147" s="186"/>
      <c r="H147" s="12"/>
      <c r="I147" s="40">
        <v>0</v>
      </c>
      <c r="J147" s="40">
        <v>2000</v>
      </c>
      <c r="K147" s="40">
        <v>480</v>
      </c>
      <c r="L147" s="11">
        <f t="shared" si="6"/>
        <v>0.24</v>
      </c>
      <c r="M147" s="16">
        <f>K147/K448</f>
        <v>4.686260095208617E-05</v>
      </c>
    </row>
    <row r="148" spans="2:13" ht="27" customHeight="1">
      <c r="B148" s="187" t="s">
        <v>129</v>
      </c>
      <c r="C148" s="187"/>
      <c r="D148" s="187"/>
      <c r="E148" s="232" t="s">
        <v>511</v>
      </c>
      <c r="F148" s="205"/>
      <c r="G148" s="205"/>
      <c r="H148" s="12"/>
      <c r="I148" s="40">
        <v>0</v>
      </c>
      <c r="J148" s="40">
        <v>0</v>
      </c>
      <c r="K148" s="40">
        <v>0</v>
      </c>
      <c r="L148" s="11" t="s">
        <v>13</v>
      </c>
      <c r="M148" s="16" t="s">
        <v>13</v>
      </c>
    </row>
    <row r="149" spans="2:13" ht="12.75" customHeight="1">
      <c r="B149" s="187" t="s">
        <v>97</v>
      </c>
      <c r="C149" s="187"/>
      <c r="D149" s="187"/>
      <c r="E149" s="186" t="s">
        <v>98</v>
      </c>
      <c r="F149" s="186"/>
      <c r="G149" s="186"/>
      <c r="H149" s="12"/>
      <c r="I149" s="40">
        <v>0</v>
      </c>
      <c r="J149" s="40">
        <v>0</v>
      </c>
      <c r="K149" s="40">
        <v>0</v>
      </c>
      <c r="L149" s="11" t="s">
        <v>13</v>
      </c>
      <c r="M149" s="16" t="s">
        <v>13</v>
      </c>
    </row>
    <row r="150" spans="2:13" ht="12.75">
      <c r="B150" s="184" t="s">
        <v>132</v>
      </c>
      <c r="C150" s="184"/>
      <c r="D150" s="184"/>
      <c r="E150" s="175" t="s">
        <v>133</v>
      </c>
      <c r="F150" s="175"/>
      <c r="G150" s="175"/>
      <c r="H150" s="28"/>
      <c r="I150" s="39">
        <f>SUM(I151:I173)</f>
        <v>1193134.4100000004</v>
      </c>
      <c r="J150" s="39">
        <f>SUM(J151:J173)</f>
        <v>2150000</v>
      </c>
      <c r="K150" s="39">
        <f>SUM(K151:K173)</f>
        <v>1156788.4600000002</v>
      </c>
      <c r="L150" s="29">
        <f t="shared" si="6"/>
        <v>0.5380411441860466</v>
      </c>
      <c r="M150" s="29">
        <f>K150/K448</f>
        <v>0.11293774163949646</v>
      </c>
    </row>
    <row r="151" spans="2:13" ht="12.75">
      <c r="B151" s="187" t="s">
        <v>34</v>
      </c>
      <c r="C151" s="187"/>
      <c r="D151" s="187"/>
      <c r="E151" s="186" t="s">
        <v>35</v>
      </c>
      <c r="F151" s="186"/>
      <c r="G151" s="186"/>
      <c r="H151" s="12"/>
      <c r="I151" s="40">
        <v>1214.54</v>
      </c>
      <c r="J151" s="40">
        <v>2500</v>
      </c>
      <c r="K151" s="40">
        <v>263.67</v>
      </c>
      <c r="L151" s="11">
        <f t="shared" si="6"/>
        <v>0.105468</v>
      </c>
      <c r="M151" s="17">
        <f>K151/K448</f>
        <v>2.5742212485492836E-05</v>
      </c>
    </row>
    <row r="152" spans="2:13" ht="12.75">
      <c r="B152" s="187" t="s">
        <v>36</v>
      </c>
      <c r="C152" s="187"/>
      <c r="D152" s="187"/>
      <c r="E152" s="186" t="s">
        <v>37</v>
      </c>
      <c r="F152" s="186"/>
      <c r="G152" s="186"/>
      <c r="H152" s="12"/>
      <c r="I152" s="40">
        <v>720518.99</v>
      </c>
      <c r="J152" s="40">
        <v>1420000</v>
      </c>
      <c r="K152" s="40">
        <v>684393.46</v>
      </c>
      <c r="L152" s="11">
        <f t="shared" si="6"/>
        <v>0.48196722535211267</v>
      </c>
      <c r="M152" s="17">
        <f>K152/K448</f>
        <v>0.06681762002124489</v>
      </c>
    </row>
    <row r="153" spans="2:13" ht="12.75">
      <c r="B153" s="187" t="s">
        <v>38</v>
      </c>
      <c r="C153" s="187"/>
      <c r="D153" s="187"/>
      <c r="E153" s="186" t="s">
        <v>39</v>
      </c>
      <c r="F153" s="186"/>
      <c r="G153" s="186"/>
      <c r="H153" s="12"/>
      <c r="I153" s="40">
        <v>111849.31</v>
      </c>
      <c r="J153" s="40">
        <v>120000</v>
      </c>
      <c r="K153" s="40">
        <v>116395.33</v>
      </c>
      <c r="L153" s="11">
        <f t="shared" si="6"/>
        <v>0.9699610833333333</v>
      </c>
      <c r="M153" s="17">
        <f>K153/K448</f>
        <v>0.0113637247968258</v>
      </c>
    </row>
    <row r="154" spans="2:13" ht="12.75">
      <c r="B154" s="188" t="s">
        <v>216</v>
      </c>
      <c r="C154" s="246"/>
      <c r="D154" s="247"/>
      <c r="E154" s="288" t="s">
        <v>217</v>
      </c>
      <c r="F154" s="192"/>
      <c r="G154" s="193"/>
      <c r="H154" s="12"/>
      <c r="I154" s="40">
        <v>0</v>
      </c>
      <c r="J154" s="40">
        <v>10000</v>
      </c>
      <c r="K154" s="40">
        <v>4925.98</v>
      </c>
      <c r="L154" s="11">
        <f t="shared" si="6"/>
        <v>0.492598</v>
      </c>
      <c r="M154" s="17">
        <f>K154/K448</f>
        <v>0.0004809254896624113</v>
      </c>
    </row>
    <row r="155" spans="2:13" ht="12.75">
      <c r="B155" s="187" t="s">
        <v>40</v>
      </c>
      <c r="C155" s="187"/>
      <c r="D155" s="187"/>
      <c r="E155" s="186" t="s">
        <v>41</v>
      </c>
      <c r="F155" s="186"/>
      <c r="G155" s="186"/>
      <c r="H155" s="12"/>
      <c r="I155" s="40">
        <v>122860.32</v>
      </c>
      <c r="J155" s="40">
        <v>234850</v>
      </c>
      <c r="K155" s="40">
        <v>124464.89</v>
      </c>
      <c r="L155" s="11">
        <f t="shared" si="6"/>
        <v>0.529976112412178</v>
      </c>
      <c r="M155" s="17">
        <f>K155/K448</f>
        <v>0.012151559317948544</v>
      </c>
    </row>
    <row r="156" spans="2:13" ht="12.75">
      <c r="B156" s="187" t="s">
        <v>42</v>
      </c>
      <c r="C156" s="187"/>
      <c r="D156" s="187"/>
      <c r="E156" s="186" t="s">
        <v>43</v>
      </c>
      <c r="F156" s="186"/>
      <c r="G156" s="186"/>
      <c r="H156" s="12"/>
      <c r="I156" s="40">
        <v>17402.94</v>
      </c>
      <c r="J156" s="40">
        <v>35150</v>
      </c>
      <c r="K156" s="40">
        <v>16599.5</v>
      </c>
      <c r="L156" s="11">
        <f t="shared" si="6"/>
        <v>0.4722475106685633</v>
      </c>
      <c r="M156" s="17">
        <f>K156/K448</f>
        <v>0.001620616134383655</v>
      </c>
    </row>
    <row r="157" spans="2:13" ht="12.75">
      <c r="B157" s="187" t="s">
        <v>144</v>
      </c>
      <c r="C157" s="187"/>
      <c r="D157" s="187"/>
      <c r="E157" s="186" t="s">
        <v>145</v>
      </c>
      <c r="F157" s="186"/>
      <c r="G157" s="186"/>
      <c r="H157" s="12"/>
      <c r="I157" s="40">
        <v>0</v>
      </c>
      <c r="J157" s="40">
        <v>10000</v>
      </c>
      <c r="K157" s="40">
        <v>4049</v>
      </c>
      <c r="L157" s="11">
        <f t="shared" si="6"/>
        <v>0.4049</v>
      </c>
      <c r="M157" s="17">
        <f>K157/K448</f>
        <v>0.0003953055651145769</v>
      </c>
    </row>
    <row r="158" spans="2:13" ht="12.75">
      <c r="B158" s="187" t="s">
        <v>44</v>
      </c>
      <c r="C158" s="187"/>
      <c r="D158" s="187"/>
      <c r="E158" s="186" t="s">
        <v>45</v>
      </c>
      <c r="F158" s="186"/>
      <c r="G158" s="186"/>
      <c r="H158" s="12"/>
      <c r="I158" s="40">
        <v>42.95</v>
      </c>
      <c r="J158" s="40">
        <v>5000</v>
      </c>
      <c r="K158" s="40">
        <v>2578.18</v>
      </c>
      <c r="L158" s="17">
        <f t="shared" si="6"/>
        <v>0.515636</v>
      </c>
      <c r="M158" s="17">
        <f>K158/K448</f>
        <v>0.0002517087927555198</v>
      </c>
    </row>
    <row r="159" spans="2:13" ht="12.75">
      <c r="B159" s="187" t="s">
        <v>18</v>
      </c>
      <c r="C159" s="187"/>
      <c r="D159" s="187"/>
      <c r="E159" s="186" t="s">
        <v>19</v>
      </c>
      <c r="F159" s="186"/>
      <c r="G159" s="186"/>
      <c r="H159" s="12"/>
      <c r="I159" s="40">
        <v>55948.53</v>
      </c>
      <c r="J159" s="40">
        <v>50000</v>
      </c>
      <c r="K159" s="40">
        <v>41335.15</v>
      </c>
      <c r="L159" s="11">
        <f t="shared" si="6"/>
        <v>0.8267030000000001</v>
      </c>
      <c r="M159" s="17">
        <f>K159/K448</f>
        <v>0.004035567999467968</v>
      </c>
    </row>
    <row r="160" spans="2:13" ht="12.75">
      <c r="B160" s="187" t="s">
        <v>26</v>
      </c>
      <c r="C160" s="187"/>
      <c r="D160" s="187"/>
      <c r="E160" s="186" t="s">
        <v>27</v>
      </c>
      <c r="F160" s="186"/>
      <c r="G160" s="186"/>
      <c r="H160" s="12"/>
      <c r="I160" s="40">
        <v>13668.52</v>
      </c>
      <c r="J160" s="40">
        <v>25000</v>
      </c>
      <c r="K160" s="40">
        <v>14613.95</v>
      </c>
      <c r="L160" s="11">
        <f t="shared" si="6"/>
        <v>0.584558</v>
      </c>
      <c r="M160" s="17">
        <f>K160/K448</f>
        <v>0.0014267660566327912</v>
      </c>
    </row>
    <row r="161" spans="2:13" ht="12.75">
      <c r="B161" s="187" t="s">
        <v>154</v>
      </c>
      <c r="C161" s="187"/>
      <c r="D161" s="187"/>
      <c r="E161" s="186" t="s">
        <v>155</v>
      </c>
      <c r="F161" s="186"/>
      <c r="G161" s="186"/>
      <c r="H161" s="12"/>
      <c r="I161" s="40">
        <v>1045</v>
      </c>
      <c r="J161" s="40">
        <v>2500</v>
      </c>
      <c r="K161" s="40">
        <v>834</v>
      </c>
      <c r="L161" s="11">
        <f t="shared" si="6"/>
        <v>0.3336</v>
      </c>
      <c r="M161" s="17">
        <f>K161/K448</f>
        <v>8.142376915424973E-05</v>
      </c>
    </row>
    <row r="162" spans="2:13" ht="12.75">
      <c r="B162" s="185" t="s">
        <v>20</v>
      </c>
      <c r="C162" s="185"/>
      <c r="D162" s="185"/>
      <c r="E162" s="186" t="s">
        <v>21</v>
      </c>
      <c r="F162" s="186"/>
      <c r="G162" s="186"/>
      <c r="H162" s="12"/>
      <c r="I162" s="40">
        <v>72882.1</v>
      </c>
      <c r="J162" s="40">
        <v>130000</v>
      </c>
      <c r="K162" s="40">
        <v>73980.96</v>
      </c>
      <c r="L162" s="17">
        <f t="shared" si="6"/>
        <v>0.5690843076923078</v>
      </c>
      <c r="M162" s="17">
        <f>K162/K448</f>
        <v>0.007222792096942186</v>
      </c>
    </row>
    <row r="163" spans="2:13" ht="12.75">
      <c r="B163" s="185" t="s">
        <v>158</v>
      </c>
      <c r="C163" s="185"/>
      <c r="D163" s="185"/>
      <c r="E163" s="186" t="s">
        <v>159</v>
      </c>
      <c r="F163" s="186"/>
      <c r="G163" s="186"/>
      <c r="H163" s="12"/>
      <c r="I163" s="40">
        <v>2373.35</v>
      </c>
      <c r="J163" s="40">
        <v>5000</v>
      </c>
      <c r="K163" s="40">
        <v>2272.86</v>
      </c>
      <c r="L163" s="17">
        <f t="shared" si="6"/>
        <v>0.45457200000000003</v>
      </c>
      <c r="M163" s="17">
        <f>K163/K448</f>
        <v>0.00022190027333324704</v>
      </c>
    </row>
    <row r="164" spans="2:13" ht="12.75">
      <c r="B164" s="187" t="s">
        <v>160</v>
      </c>
      <c r="C164" s="187"/>
      <c r="D164" s="187"/>
      <c r="E164" s="186" t="s">
        <v>161</v>
      </c>
      <c r="F164" s="186"/>
      <c r="G164" s="186"/>
      <c r="H164" s="12"/>
      <c r="I164" s="40">
        <v>6770.38</v>
      </c>
      <c r="J164" s="40">
        <v>10000</v>
      </c>
      <c r="K164" s="40">
        <v>5124.98</v>
      </c>
      <c r="L164" s="11">
        <f t="shared" si="6"/>
        <v>0.512498</v>
      </c>
      <c r="M164" s="17">
        <f>K164/K448</f>
        <v>0.000500353942973797</v>
      </c>
    </row>
    <row r="165" spans="2:13" ht="12.75">
      <c r="B165" s="187" t="s">
        <v>162</v>
      </c>
      <c r="C165" s="187"/>
      <c r="D165" s="187"/>
      <c r="E165" s="186" t="s">
        <v>163</v>
      </c>
      <c r="F165" s="186"/>
      <c r="G165" s="186"/>
      <c r="H165" s="12"/>
      <c r="I165" s="40">
        <v>3881.07</v>
      </c>
      <c r="J165" s="40">
        <v>6000</v>
      </c>
      <c r="K165" s="40">
        <v>4079.31</v>
      </c>
      <c r="L165" s="11">
        <f t="shared" si="6"/>
        <v>0.679885</v>
      </c>
      <c r="M165" s="17">
        <f>K165/K448</f>
        <v>0.0003982647431038638</v>
      </c>
    </row>
    <row r="166" spans="2:13" ht="12.75">
      <c r="B166" s="187" t="s">
        <v>127</v>
      </c>
      <c r="C166" s="187"/>
      <c r="D166" s="187"/>
      <c r="E166" s="208" t="s">
        <v>270</v>
      </c>
      <c r="F166" s="186"/>
      <c r="G166" s="186"/>
      <c r="H166" s="12"/>
      <c r="I166" s="40">
        <v>17823.28</v>
      </c>
      <c r="J166" s="40">
        <v>20000</v>
      </c>
      <c r="K166" s="40">
        <v>16332.47</v>
      </c>
      <c r="L166" s="11">
        <f t="shared" si="6"/>
        <v>0.8166235</v>
      </c>
      <c r="M166" s="17">
        <f>K166/K448</f>
        <v>0.0015945458836914975</v>
      </c>
    </row>
    <row r="167" spans="2:13" ht="12.75">
      <c r="B167" s="187" t="s">
        <v>165</v>
      </c>
      <c r="C167" s="187"/>
      <c r="D167" s="187"/>
      <c r="E167" s="186" t="s">
        <v>166</v>
      </c>
      <c r="F167" s="186"/>
      <c r="G167" s="186"/>
      <c r="H167" s="12"/>
      <c r="I167" s="40">
        <v>103.62</v>
      </c>
      <c r="J167" s="40">
        <v>1000</v>
      </c>
      <c r="K167" s="40">
        <v>0</v>
      </c>
      <c r="L167" s="11">
        <f t="shared" si="6"/>
        <v>0</v>
      </c>
      <c r="M167" s="17">
        <f>K167/K448</f>
        <v>0</v>
      </c>
    </row>
    <row r="168" spans="2:13" ht="12.75">
      <c r="B168" s="187" t="s">
        <v>52</v>
      </c>
      <c r="C168" s="187"/>
      <c r="D168" s="187"/>
      <c r="E168" s="186" t="s">
        <v>53</v>
      </c>
      <c r="F168" s="186"/>
      <c r="G168" s="186"/>
      <c r="H168" s="12"/>
      <c r="I168" s="40">
        <v>3256</v>
      </c>
      <c r="J168" s="40">
        <v>3000</v>
      </c>
      <c r="K168" s="40">
        <v>928</v>
      </c>
      <c r="L168" s="11">
        <f t="shared" si="6"/>
        <v>0.30933333333333335</v>
      </c>
      <c r="M168" s="17">
        <f>K168/K448</f>
        <v>9.06010285073666E-05</v>
      </c>
    </row>
    <row r="169" spans="2:13" ht="12.75">
      <c r="B169" s="187" t="s">
        <v>169</v>
      </c>
      <c r="C169" s="187"/>
      <c r="D169" s="187"/>
      <c r="E169" s="186" t="s">
        <v>170</v>
      </c>
      <c r="F169" s="186"/>
      <c r="G169" s="186"/>
      <c r="H169" s="12"/>
      <c r="I169" s="40">
        <v>34500</v>
      </c>
      <c r="J169" s="40">
        <v>40000</v>
      </c>
      <c r="K169" s="40">
        <v>29000</v>
      </c>
      <c r="L169" s="11">
        <f t="shared" si="6"/>
        <v>0.725</v>
      </c>
      <c r="M169" s="17">
        <f>K169/K448</f>
        <v>0.002831282140855206</v>
      </c>
    </row>
    <row r="170" spans="2:13" ht="12.75">
      <c r="B170" s="185" t="s">
        <v>72</v>
      </c>
      <c r="C170" s="185"/>
      <c r="D170" s="185"/>
      <c r="E170" s="186" t="s">
        <v>73</v>
      </c>
      <c r="F170" s="186"/>
      <c r="G170" s="186"/>
      <c r="H170" s="12"/>
      <c r="I170" s="40">
        <v>2459.5</v>
      </c>
      <c r="J170" s="40">
        <v>14000</v>
      </c>
      <c r="K170" s="40">
        <v>10126.77</v>
      </c>
      <c r="L170" s="17">
        <f>K170/J170</f>
        <v>0.7233407142857143</v>
      </c>
      <c r="M170" s="17">
        <f>K170/K448</f>
        <v>0.0009886807946740785</v>
      </c>
    </row>
    <row r="171" spans="2:13" ht="12.75">
      <c r="B171" s="185" t="s">
        <v>175</v>
      </c>
      <c r="C171" s="185"/>
      <c r="D171" s="185"/>
      <c r="E171" s="186" t="s">
        <v>176</v>
      </c>
      <c r="F171" s="186"/>
      <c r="G171" s="186"/>
      <c r="H171" s="12"/>
      <c r="I171" s="40">
        <v>4534.01</v>
      </c>
      <c r="J171" s="40">
        <v>6000</v>
      </c>
      <c r="K171" s="40">
        <v>4490</v>
      </c>
      <c r="L171" s="17">
        <f>K171/J171</f>
        <v>0.7483333333333333</v>
      </c>
      <c r="M171" s="17">
        <f>K171/K448</f>
        <v>0.00043836057973930604</v>
      </c>
    </row>
    <row r="172" spans="2:13" ht="27" customHeight="1">
      <c r="B172" s="187" t="s">
        <v>129</v>
      </c>
      <c r="C172" s="187"/>
      <c r="D172" s="187"/>
      <c r="E172" s="232" t="s">
        <v>512</v>
      </c>
      <c r="F172" s="205"/>
      <c r="G172" s="205"/>
      <c r="H172" s="12"/>
      <c r="I172" s="40">
        <v>0</v>
      </c>
      <c r="J172" s="40">
        <v>0</v>
      </c>
      <c r="K172" s="40">
        <v>0</v>
      </c>
      <c r="L172" s="11" t="s">
        <v>13</v>
      </c>
      <c r="M172" s="17" t="s">
        <v>13</v>
      </c>
    </row>
    <row r="173" spans="2:13" ht="12.75">
      <c r="B173" s="187" t="s">
        <v>97</v>
      </c>
      <c r="C173" s="187"/>
      <c r="D173" s="187"/>
      <c r="E173" s="186" t="s">
        <v>98</v>
      </c>
      <c r="F173" s="186"/>
      <c r="G173" s="186"/>
      <c r="H173" s="12"/>
      <c r="I173" s="40">
        <v>0</v>
      </c>
      <c r="J173" s="40">
        <v>0</v>
      </c>
      <c r="K173" s="40">
        <v>0</v>
      </c>
      <c r="L173" s="11" t="s">
        <v>13</v>
      </c>
      <c r="M173" s="17" t="s">
        <v>13</v>
      </c>
    </row>
    <row r="174" spans="2:13" ht="12.75">
      <c r="B174" s="184" t="s">
        <v>569</v>
      </c>
      <c r="C174" s="184"/>
      <c r="D174" s="184"/>
      <c r="E174" s="289" t="s">
        <v>590</v>
      </c>
      <c r="F174" s="207"/>
      <c r="G174" s="207"/>
      <c r="H174" s="12"/>
      <c r="I174" s="39">
        <f>SUM(I175:I176)</f>
        <v>6384.96</v>
      </c>
      <c r="J174" s="39">
        <f>SUM(J175:J176)</f>
        <v>0</v>
      </c>
      <c r="K174" s="39">
        <f>SUM(K175:K176)</f>
        <v>0</v>
      </c>
      <c r="L174" s="11" t="s">
        <v>13</v>
      </c>
      <c r="M174" s="11" t="s">
        <v>13</v>
      </c>
    </row>
    <row r="175" spans="2:13" ht="12.75">
      <c r="B175" s="187" t="s">
        <v>34</v>
      </c>
      <c r="C175" s="187"/>
      <c r="D175" s="187"/>
      <c r="E175" s="186" t="s">
        <v>35</v>
      </c>
      <c r="F175" s="186"/>
      <c r="G175" s="186"/>
      <c r="H175" s="12"/>
      <c r="I175" s="40">
        <v>4542.96</v>
      </c>
      <c r="J175" s="40">
        <v>0</v>
      </c>
      <c r="K175" s="40">
        <v>0</v>
      </c>
      <c r="L175" s="11" t="s">
        <v>13</v>
      </c>
      <c r="M175" s="11" t="s">
        <v>13</v>
      </c>
    </row>
    <row r="176" spans="2:13" ht="12.75">
      <c r="B176" s="185" t="s">
        <v>185</v>
      </c>
      <c r="C176" s="185"/>
      <c r="D176" s="185"/>
      <c r="E176" s="208" t="s">
        <v>513</v>
      </c>
      <c r="F176" s="208"/>
      <c r="G176" s="208"/>
      <c r="H176" s="12"/>
      <c r="I176" s="40">
        <v>1842</v>
      </c>
      <c r="J176" s="40">
        <v>0</v>
      </c>
      <c r="K176" s="40">
        <v>0</v>
      </c>
      <c r="L176" s="11" t="s">
        <v>13</v>
      </c>
      <c r="M176" s="11" t="s">
        <v>13</v>
      </c>
    </row>
    <row r="177" spans="2:13" ht="12.75">
      <c r="B177" s="184" t="s">
        <v>183</v>
      </c>
      <c r="C177" s="184"/>
      <c r="D177" s="184"/>
      <c r="E177" s="175" t="s">
        <v>184</v>
      </c>
      <c r="F177" s="175"/>
      <c r="G177" s="175"/>
      <c r="H177" s="28"/>
      <c r="I177" s="39">
        <f>SUM(I178:I183)</f>
        <v>216461.08</v>
      </c>
      <c r="J177" s="39">
        <f>SUM(J178:J183)</f>
        <v>60000</v>
      </c>
      <c r="K177" s="39">
        <f>SUM(K178:K183)</f>
        <v>14268.47</v>
      </c>
      <c r="L177" s="29">
        <f>K177/J177</f>
        <v>0.23780783333333333</v>
      </c>
      <c r="M177" s="29">
        <f>K177/K448</f>
        <v>0.0013930366995975269</v>
      </c>
    </row>
    <row r="178" spans="2:13" ht="12.75">
      <c r="B178" s="185" t="s">
        <v>185</v>
      </c>
      <c r="C178" s="185"/>
      <c r="D178" s="185"/>
      <c r="E178" s="208" t="s">
        <v>513</v>
      </c>
      <c r="F178" s="208"/>
      <c r="G178" s="208"/>
      <c r="H178" s="7"/>
      <c r="I178" s="40">
        <v>6000</v>
      </c>
      <c r="J178" s="40">
        <v>10000</v>
      </c>
      <c r="K178" s="40">
        <v>0</v>
      </c>
      <c r="L178" s="16">
        <f>K178/J178</f>
        <v>0</v>
      </c>
      <c r="M178" s="16">
        <f>K178/K448</f>
        <v>0</v>
      </c>
    </row>
    <row r="179" spans="2:13" ht="12.75">
      <c r="B179" s="187" t="s">
        <v>44</v>
      </c>
      <c r="C179" s="187"/>
      <c r="D179" s="187"/>
      <c r="E179" s="186" t="s">
        <v>45</v>
      </c>
      <c r="F179" s="186"/>
      <c r="G179" s="186"/>
      <c r="H179" s="12"/>
      <c r="I179" s="40">
        <v>1500</v>
      </c>
      <c r="J179" s="40">
        <v>450</v>
      </c>
      <c r="K179" s="40">
        <v>0</v>
      </c>
      <c r="L179" s="81">
        <f>K179/J179</f>
        <v>0</v>
      </c>
      <c r="M179" s="16">
        <f>K179/K448</f>
        <v>0</v>
      </c>
    </row>
    <row r="180" spans="2:13" ht="12.75">
      <c r="B180" s="187" t="s">
        <v>18</v>
      </c>
      <c r="C180" s="187"/>
      <c r="D180" s="187"/>
      <c r="E180" s="186" t="s">
        <v>19</v>
      </c>
      <c r="F180" s="186"/>
      <c r="G180" s="186"/>
      <c r="H180" s="12"/>
      <c r="I180" s="40">
        <v>642.1</v>
      </c>
      <c r="J180" s="40">
        <v>1500</v>
      </c>
      <c r="K180" s="40">
        <v>1222.14</v>
      </c>
      <c r="L180" s="11">
        <f aca="true" t="shared" si="7" ref="L180:L199">K180/J180</f>
        <v>0.81476</v>
      </c>
      <c r="M180" s="16">
        <f>K180/K448</f>
        <v>0.00011931803984913041</v>
      </c>
    </row>
    <row r="181" spans="2:13" ht="12.75">
      <c r="B181" s="185" t="s">
        <v>20</v>
      </c>
      <c r="C181" s="185"/>
      <c r="D181" s="185"/>
      <c r="E181" s="186" t="s">
        <v>21</v>
      </c>
      <c r="F181" s="186"/>
      <c r="G181" s="186"/>
      <c r="H181" s="12"/>
      <c r="I181" s="40">
        <v>28717.1</v>
      </c>
      <c r="J181" s="40">
        <v>48050</v>
      </c>
      <c r="K181" s="40">
        <v>13046.33</v>
      </c>
      <c r="L181" s="11">
        <f t="shared" si="7"/>
        <v>0.27151571279916753</v>
      </c>
      <c r="M181" s="16">
        <f>K181/K448</f>
        <v>0.0012737186597483966</v>
      </c>
    </row>
    <row r="182" spans="2:13" ht="12.75">
      <c r="B182" s="231" t="s">
        <v>553</v>
      </c>
      <c r="C182" s="185"/>
      <c r="D182" s="185"/>
      <c r="E182" s="186" t="s">
        <v>21</v>
      </c>
      <c r="F182" s="186"/>
      <c r="G182" s="186"/>
      <c r="H182" s="12"/>
      <c r="I182" s="40">
        <v>115752.4</v>
      </c>
      <c r="J182" s="40">
        <v>0</v>
      </c>
      <c r="K182" s="40">
        <v>0</v>
      </c>
      <c r="L182" s="11" t="s">
        <v>13</v>
      </c>
      <c r="M182" s="11" t="s">
        <v>13</v>
      </c>
    </row>
    <row r="183" spans="2:13" ht="12.75">
      <c r="B183" s="185" t="s">
        <v>530</v>
      </c>
      <c r="C183" s="185"/>
      <c r="D183" s="185"/>
      <c r="E183" s="186" t="s">
        <v>21</v>
      </c>
      <c r="F183" s="186"/>
      <c r="G183" s="186"/>
      <c r="H183" s="12"/>
      <c r="I183" s="40">
        <v>63849.48</v>
      </c>
      <c r="J183" s="40">
        <v>0</v>
      </c>
      <c r="K183" s="40">
        <v>0</v>
      </c>
      <c r="L183" s="64" t="s">
        <v>13</v>
      </c>
      <c r="M183" s="64" t="s">
        <v>13</v>
      </c>
    </row>
    <row r="184" spans="2:13" ht="12.75">
      <c r="B184" s="184" t="s">
        <v>191</v>
      </c>
      <c r="C184" s="184"/>
      <c r="D184" s="184"/>
      <c r="E184" s="175" t="s">
        <v>25</v>
      </c>
      <c r="F184" s="175"/>
      <c r="G184" s="175"/>
      <c r="H184" s="28"/>
      <c r="I184" s="39">
        <f>SUM(I185:I195)</f>
        <v>6600.75</v>
      </c>
      <c r="J184" s="39">
        <f>SUM(J185:J195)</f>
        <v>125000</v>
      </c>
      <c r="K184" s="41">
        <f>SUM(K185:K195)</f>
        <v>103356.59</v>
      </c>
      <c r="L184" s="50">
        <f t="shared" si="7"/>
        <v>0.82685272</v>
      </c>
      <c r="M184" s="50">
        <f>K184/K448</f>
        <v>0.010090747151954958</v>
      </c>
    </row>
    <row r="185" spans="2:13" ht="12.75">
      <c r="B185" s="258" t="s">
        <v>541</v>
      </c>
      <c r="C185" s="259"/>
      <c r="D185" s="260"/>
      <c r="E185" s="290" t="s">
        <v>37</v>
      </c>
      <c r="F185" s="291"/>
      <c r="G185" s="292"/>
      <c r="H185" s="28"/>
      <c r="I185" s="39">
        <v>0</v>
      </c>
      <c r="J185" s="39">
        <v>17279</v>
      </c>
      <c r="K185" s="41">
        <v>7845.5</v>
      </c>
      <c r="L185" s="50">
        <f t="shared" si="7"/>
        <v>0.45404826668209963</v>
      </c>
      <c r="M185" s="50">
        <f>K185/K448</f>
        <v>0.0007659594495199835</v>
      </c>
    </row>
    <row r="186" spans="2:13" ht="12.75">
      <c r="B186" s="258" t="s">
        <v>542</v>
      </c>
      <c r="C186" s="259"/>
      <c r="D186" s="260"/>
      <c r="E186" s="290" t="s">
        <v>37</v>
      </c>
      <c r="F186" s="291"/>
      <c r="G186" s="292"/>
      <c r="H186" s="28"/>
      <c r="I186" s="39">
        <v>0</v>
      </c>
      <c r="J186" s="39">
        <v>2961</v>
      </c>
      <c r="K186" s="41">
        <v>1384.5</v>
      </c>
      <c r="L186" s="50">
        <f t="shared" si="7"/>
        <v>0.4675785207700101</v>
      </c>
      <c r="M186" s="50">
        <f>K186/K448</f>
        <v>0.00013516931462117355</v>
      </c>
    </row>
    <row r="187" spans="2:13" ht="12.75">
      <c r="B187" s="258" t="s">
        <v>545</v>
      </c>
      <c r="C187" s="259"/>
      <c r="D187" s="260"/>
      <c r="E187" s="290" t="s">
        <v>591</v>
      </c>
      <c r="F187" s="291"/>
      <c r="G187" s="292"/>
      <c r="H187" s="28"/>
      <c r="I187" s="39">
        <v>0</v>
      </c>
      <c r="J187" s="39">
        <v>2549.55</v>
      </c>
      <c r="K187" s="41">
        <v>1308.16</v>
      </c>
      <c r="L187" s="50">
        <f t="shared" si="7"/>
        <v>0.5130944676511541</v>
      </c>
      <c r="M187" s="50">
        <f>K187/K448</f>
        <v>0.00012771620846141886</v>
      </c>
    </row>
    <row r="188" spans="2:13" ht="12.75">
      <c r="B188" s="258" t="s">
        <v>546</v>
      </c>
      <c r="C188" s="259"/>
      <c r="D188" s="260"/>
      <c r="E188" s="290" t="s">
        <v>41</v>
      </c>
      <c r="F188" s="291"/>
      <c r="G188" s="292"/>
      <c r="H188" s="28"/>
      <c r="I188" s="39">
        <v>0</v>
      </c>
      <c r="J188" s="39">
        <v>573.45</v>
      </c>
      <c r="K188" s="41">
        <v>230.87</v>
      </c>
      <c r="L188" s="50">
        <f t="shared" si="7"/>
        <v>0.40259830848373873</v>
      </c>
      <c r="M188" s="50">
        <f>K188/K448</f>
        <v>2.2539934753766946E-05</v>
      </c>
    </row>
    <row r="189" spans="2:13" ht="12.75">
      <c r="B189" s="258" t="s">
        <v>547</v>
      </c>
      <c r="C189" s="259"/>
      <c r="D189" s="260"/>
      <c r="E189" s="290" t="s">
        <v>43</v>
      </c>
      <c r="F189" s="291"/>
      <c r="G189" s="292"/>
      <c r="H189" s="28"/>
      <c r="I189" s="39">
        <v>0</v>
      </c>
      <c r="J189" s="39">
        <v>403.15</v>
      </c>
      <c r="K189" s="41">
        <v>191.07</v>
      </c>
      <c r="L189" s="50">
        <f t="shared" si="7"/>
        <v>0.47394270122783083</v>
      </c>
      <c r="M189" s="50">
        <f>K189/K448</f>
        <v>1.86542440914898E-05</v>
      </c>
    </row>
    <row r="190" spans="2:13" ht="12.75">
      <c r="B190" s="258" t="s">
        <v>548</v>
      </c>
      <c r="C190" s="259"/>
      <c r="D190" s="260"/>
      <c r="E190" s="290" t="s">
        <v>43</v>
      </c>
      <c r="F190" s="291"/>
      <c r="G190" s="292"/>
      <c r="H190" s="28"/>
      <c r="I190" s="39">
        <v>0</v>
      </c>
      <c r="J190" s="39">
        <v>85.85</v>
      </c>
      <c r="K190" s="41">
        <v>33.74</v>
      </c>
      <c r="L190" s="50">
        <f t="shared" si="7"/>
        <v>0.39301106581246364</v>
      </c>
      <c r="M190" s="50">
        <f>K190/K448</f>
        <v>3.294050325257057E-06</v>
      </c>
    </row>
    <row r="191" spans="2:13" ht="12.75">
      <c r="B191" s="258" t="s">
        <v>549</v>
      </c>
      <c r="C191" s="259"/>
      <c r="D191" s="260"/>
      <c r="E191" s="290" t="s">
        <v>19</v>
      </c>
      <c r="F191" s="291"/>
      <c r="G191" s="292"/>
      <c r="H191" s="28"/>
      <c r="I191" s="39">
        <v>0</v>
      </c>
      <c r="J191" s="39">
        <v>5000</v>
      </c>
      <c r="K191" s="41">
        <v>3265.47</v>
      </c>
      <c r="L191" s="50">
        <f>K191/J191</f>
        <v>0.653094</v>
      </c>
      <c r="M191" s="50">
        <f>K191/K448</f>
        <v>0.00031880920318960173</v>
      </c>
    </row>
    <row r="192" spans="2:13" ht="12.75">
      <c r="B192" s="258" t="s">
        <v>550</v>
      </c>
      <c r="C192" s="259"/>
      <c r="D192" s="260"/>
      <c r="E192" s="290" t="s">
        <v>19</v>
      </c>
      <c r="F192" s="291"/>
      <c r="G192" s="292"/>
      <c r="H192" s="28"/>
      <c r="I192" s="39">
        <v>0</v>
      </c>
      <c r="J192" s="39">
        <v>1000</v>
      </c>
      <c r="K192" s="41">
        <v>576.28</v>
      </c>
      <c r="L192" s="50">
        <f t="shared" si="7"/>
        <v>0.57628</v>
      </c>
      <c r="M192" s="50">
        <f>K192/K448</f>
        <v>5.6262457659725456E-05</v>
      </c>
    </row>
    <row r="193" spans="2:13" ht="12.75">
      <c r="B193" s="258" t="s">
        <v>553</v>
      </c>
      <c r="C193" s="259"/>
      <c r="D193" s="260"/>
      <c r="E193" s="290" t="s">
        <v>21</v>
      </c>
      <c r="F193" s="291"/>
      <c r="G193" s="292"/>
      <c r="H193" s="28"/>
      <c r="I193" s="39">
        <v>0</v>
      </c>
      <c r="J193" s="39">
        <v>68975.8</v>
      </c>
      <c r="K193" s="41">
        <v>67529.69</v>
      </c>
      <c r="L193" s="50">
        <f t="shared" si="7"/>
        <v>0.9790345309514351</v>
      </c>
      <c r="M193" s="50">
        <f>K193/K448</f>
        <v>0.006592951906016842</v>
      </c>
    </row>
    <row r="194" spans="2:13" ht="12.75">
      <c r="B194" s="258" t="s">
        <v>530</v>
      </c>
      <c r="C194" s="259"/>
      <c r="D194" s="260"/>
      <c r="E194" s="290" t="s">
        <v>21</v>
      </c>
      <c r="F194" s="291"/>
      <c r="G194" s="292"/>
      <c r="H194" s="28"/>
      <c r="I194" s="39">
        <v>0</v>
      </c>
      <c r="J194" s="39">
        <v>12172.2</v>
      </c>
      <c r="K194" s="41">
        <v>11917.16</v>
      </c>
      <c r="L194" s="50">
        <f t="shared" si="7"/>
        <v>0.9790473373753306</v>
      </c>
      <c r="M194" s="50">
        <f>K194/K448</f>
        <v>0.0011634773199211733</v>
      </c>
    </row>
    <row r="195" spans="2:13" ht="12.75">
      <c r="B195" s="187" t="s">
        <v>52</v>
      </c>
      <c r="C195" s="187"/>
      <c r="D195" s="187"/>
      <c r="E195" s="186" t="s">
        <v>53</v>
      </c>
      <c r="F195" s="186"/>
      <c r="G195" s="186"/>
      <c r="H195" s="12"/>
      <c r="I195" s="40">
        <v>6600.75</v>
      </c>
      <c r="J195" s="40">
        <v>14000</v>
      </c>
      <c r="K195" s="42">
        <v>9074.15</v>
      </c>
      <c r="L195" s="99">
        <f t="shared" si="7"/>
        <v>0.6481535714285714</v>
      </c>
      <c r="M195" s="27">
        <f>K195/K448</f>
        <v>0.0008859130633945265</v>
      </c>
    </row>
    <row r="196" spans="2:13" ht="48.75" customHeight="1">
      <c r="B196" s="176" t="s">
        <v>195</v>
      </c>
      <c r="C196" s="176"/>
      <c r="D196" s="176"/>
      <c r="E196" s="194" t="s">
        <v>196</v>
      </c>
      <c r="F196" s="194"/>
      <c r="G196" s="194"/>
      <c r="H196" s="4"/>
      <c r="I196" s="38">
        <f>SUM(I197,I200)</f>
        <v>0</v>
      </c>
      <c r="J196" s="38">
        <f>SUM(J197,J200)</f>
        <v>880</v>
      </c>
      <c r="K196" s="86">
        <f>SUM(K197,K200)</f>
        <v>0</v>
      </c>
      <c r="L196" s="100">
        <f t="shared" si="7"/>
        <v>0</v>
      </c>
      <c r="M196" s="100">
        <f>K196/K448</f>
        <v>0</v>
      </c>
    </row>
    <row r="197" spans="2:13" ht="30.75" customHeight="1">
      <c r="B197" s="293" t="s">
        <v>197</v>
      </c>
      <c r="C197" s="293"/>
      <c r="D197" s="293"/>
      <c r="E197" s="236" t="s">
        <v>198</v>
      </c>
      <c r="F197" s="236"/>
      <c r="G197" s="236"/>
      <c r="H197" s="82"/>
      <c r="I197" s="83">
        <f>SUM(I198:I199)</f>
        <v>0</v>
      </c>
      <c r="J197" s="83">
        <f>SUM(J198:J199)</f>
        <v>880</v>
      </c>
      <c r="K197" s="83">
        <f>SUM(K198:K199)</f>
        <v>0</v>
      </c>
      <c r="L197" s="84">
        <f t="shared" si="7"/>
        <v>0</v>
      </c>
      <c r="M197" s="85">
        <f>K197/K448</f>
        <v>0</v>
      </c>
    </row>
    <row r="198" spans="2:13" ht="11.25" customHeight="1">
      <c r="B198" s="237" t="s">
        <v>18</v>
      </c>
      <c r="C198" s="237"/>
      <c r="D198" s="237"/>
      <c r="E198" s="238" t="s">
        <v>19</v>
      </c>
      <c r="F198" s="238"/>
      <c r="G198" s="238"/>
      <c r="H198" s="9"/>
      <c r="I198" s="47">
        <v>0</v>
      </c>
      <c r="J198" s="47">
        <v>680</v>
      </c>
      <c r="K198" s="49">
        <v>0</v>
      </c>
      <c r="L198" s="48">
        <f t="shared" si="7"/>
        <v>0</v>
      </c>
      <c r="M198" s="48">
        <f>K198/K448</f>
        <v>0</v>
      </c>
    </row>
    <row r="199" spans="2:13" ht="14.25" customHeight="1">
      <c r="B199" s="185" t="s">
        <v>20</v>
      </c>
      <c r="C199" s="185"/>
      <c r="D199" s="185"/>
      <c r="E199" s="186" t="s">
        <v>21</v>
      </c>
      <c r="F199" s="186"/>
      <c r="G199" s="186"/>
      <c r="H199" s="9"/>
      <c r="I199" s="47">
        <v>0</v>
      </c>
      <c r="J199" s="47">
        <v>200</v>
      </c>
      <c r="K199" s="49">
        <v>0</v>
      </c>
      <c r="L199" s="27">
        <f t="shared" si="7"/>
        <v>0</v>
      </c>
      <c r="M199" s="27">
        <f>K199/K448</f>
        <v>0</v>
      </c>
    </row>
    <row r="200" spans="2:13" ht="14.25" customHeight="1">
      <c r="B200" s="210" t="s">
        <v>531</v>
      </c>
      <c r="C200" s="184"/>
      <c r="D200" s="184"/>
      <c r="E200" s="211" t="s">
        <v>532</v>
      </c>
      <c r="F200" s="206"/>
      <c r="G200" s="206"/>
      <c r="H200" s="28"/>
      <c r="I200" s="39">
        <f>SUM(I201:I205)</f>
        <v>0</v>
      </c>
      <c r="J200" s="39">
        <f>SUM(J201:J205)</f>
        <v>0</v>
      </c>
      <c r="K200" s="41">
        <f>SUM(K201:K205)</f>
        <v>0</v>
      </c>
      <c r="L200" s="50" t="s">
        <v>13</v>
      </c>
      <c r="M200" s="50" t="s">
        <v>13</v>
      </c>
    </row>
    <row r="201" spans="2:13" ht="14.25" customHeight="1">
      <c r="B201" s="204" t="s">
        <v>121</v>
      </c>
      <c r="C201" s="187"/>
      <c r="D201" s="187"/>
      <c r="E201" s="208" t="s">
        <v>122</v>
      </c>
      <c r="F201" s="186"/>
      <c r="G201" s="186"/>
      <c r="H201" s="7"/>
      <c r="I201" s="42">
        <v>0</v>
      </c>
      <c r="J201" s="40">
        <v>0</v>
      </c>
      <c r="K201" s="42">
        <v>0</v>
      </c>
      <c r="L201" s="27" t="s">
        <v>13</v>
      </c>
      <c r="M201" s="27" t="s">
        <v>13</v>
      </c>
    </row>
    <row r="202" spans="2:13" ht="14.25" customHeight="1">
      <c r="B202" s="187" t="s">
        <v>44</v>
      </c>
      <c r="C202" s="187"/>
      <c r="D202" s="187"/>
      <c r="E202" s="186" t="s">
        <v>45</v>
      </c>
      <c r="F202" s="186"/>
      <c r="G202" s="186"/>
      <c r="H202" s="7"/>
      <c r="I202" s="42">
        <v>0</v>
      </c>
      <c r="J202" s="40">
        <v>0</v>
      </c>
      <c r="K202" s="42">
        <v>0</v>
      </c>
      <c r="L202" s="27" t="s">
        <v>13</v>
      </c>
      <c r="M202" s="27" t="s">
        <v>13</v>
      </c>
    </row>
    <row r="203" spans="2:13" ht="14.25" customHeight="1">
      <c r="B203" s="187" t="s">
        <v>18</v>
      </c>
      <c r="C203" s="187"/>
      <c r="D203" s="187"/>
      <c r="E203" s="186" t="s">
        <v>19</v>
      </c>
      <c r="F203" s="186"/>
      <c r="G203" s="186"/>
      <c r="H203" s="7"/>
      <c r="I203" s="42">
        <v>0</v>
      </c>
      <c r="J203" s="40">
        <v>0</v>
      </c>
      <c r="K203" s="42">
        <v>0</v>
      </c>
      <c r="L203" s="27" t="s">
        <v>13</v>
      </c>
      <c r="M203" s="27" t="s">
        <v>13</v>
      </c>
    </row>
    <row r="204" spans="2:13" ht="14.25" customHeight="1">
      <c r="B204" s="185" t="s">
        <v>20</v>
      </c>
      <c r="C204" s="185"/>
      <c r="D204" s="185"/>
      <c r="E204" s="186" t="s">
        <v>21</v>
      </c>
      <c r="F204" s="186"/>
      <c r="G204" s="186"/>
      <c r="H204" s="7"/>
      <c r="I204" s="42">
        <v>0</v>
      </c>
      <c r="J204" s="40">
        <v>0</v>
      </c>
      <c r="K204" s="42">
        <v>0</v>
      </c>
      <c r="L204" s="27" t="s">
        <v>13</v>
      </c>
      <c r="M204" s="27" t="s">
        <v>13</v>
      </c>
    </row>
    <row r="205" spans="2:13" ht="14.25" customHeight="1">
      <c r="B205" s="187" t="s">
        <v>127</v>
      </c>
      <c r="C205" s="187"/>
      <c r="D205" s="187"/>
      <c r="E205" s="208" t="s">
        <v>270</v>
      </c>
      <c r="F205" s="186"/>
      <c r="G205" s="186"/>
      <c r="H205" s="12"/>
      <c r="I205" s="42">
        <v>0</v>
      </c>
      <c r="J205" s="40">
        <v>0</v>
      </c>
      <c r="K205" s="42">
        <v>0</v>
      </c>
      <c r="L205" s="27" t="s">
        <v>13</v>
      </c>
      <c r="M205" s="27" t="s">
        <v>13</v>
      </c>
    </row>
    <row r="206" spans="2:13" ht="14.25" customHeight="1">
      <c r="B206" s="212" t="s">
        <v>572</v>
      </c>
      <c r="C206" s="176"/>
      <c r="D206" s="176"/>
      <c r="E206" s="213" t="s">
        <v>574</v>
      </c>
      <c r="F206" s="194"/>
      <c r="G206" s="194"/>
      <c r="H206" s="4"/>
      <c r="I206" s="38">
        <f aca="true" t="shared" si="8" ref="I206:K207">SUM(I207)</f>
        <v>0</v>
      </c>
      <c r="J206" s="38">
        <f t="shared" si="8"/>
        <v>200</v>
      </c>
      <c r="K206" s="86">
        <f t="shared" si="8"/>
        <v>0</v>
      </c>
      <c r="L206" s="87">
        <f>K206/J206</f>
        <v>0</v>
      </c>
      <c r="M206" s="87">
        <f>K206/K448</f>
        <v>0</v>
      </c>
    </row>
    <row r="207" spans="2:13" ht="14.25" customHeight="1">
      <c r="B207" s="210" t="s">
        <v>573</v>
      </c>
      <c r="C207" s="184"/>
      <c r="D207" s="184"/>
      <c r="E207" s="211" t="s">
        <v>575</v>
      </c>
      <c r="F207" s="206"/>
      <c r="G207" s="206"/>
      <c r="H207" s="28"/>
      <c r="I207" s="39">
        <f t="shared" si="8"/>
        <v>0</v>
      </c>
      <c r="J207" s="39">
        <f t="shared" si="8"/>
        <v>200</v>
      </c>
      <c r="K207" s="41">
        <f t="shared" si="8"/>
        <v>0</v>
      </c>
      <c r="L207" s="117">
        <f>K207/J207</f>
        <v>0</v>
      </c>
      <c r="M207" s="117">
        <f>K207/K448</f>
        <v>0</v>
      </c>
    </row>
    <row r="208" spans="2:13" ht="14.25" customHeight="1">
      <c r="B208" s="187" t="s">
        <v>18</v>
      </c>
      <c r="C208" s="187"/>
      <c r="D208" s="187"/>
      <c r="E208" s="186" t="s">
        <v>19</v>
      </c>
      <c r="F208" s="186"/>
      <c r="G208" s="186"/>
      <c r="H208" s="12"/>
      <c r="I208" s="42">
        <v>0</v>
      </c>
      <c r="J208" s="40">
        <v>200</v>
      </c>
      <c r="K208" s="42">
        <v>0</v>
      </c>
      <c r="L208" s="117">
        <f>K208/J208</f>
        <v>0</v>
      </c>
      <c r="M208" s="117">
        <f>K208/K448</f>
        <v>0</v>
      </c>
    </row>
    <row r="209" spans="2:13" ht="27.75" customHeight="1">
      <c r="B209" s="176" t="s">
        <v>199</v>
      </c>
      <c r="C209" s="176"/>
      <c r="D209" s="176"/>
      <c r="E209" s="194" t="s">
        <v>200</v>
      </c>
      <c r="F209" s="194"/>
      <c r="G209" s="194"/>
      <c r="H209" s="4"/>
      <c r="I209" s="38">
        <f>SUM(I214,I212,I210)</f>
        <v>3731.59</v>
      </c>
      <c r="J209" s="38">
        <f>SUM(J214,J212,J210)</f>
        <v>14000</v>
      </c>
      <c r="K209" s="38">
        <f>SUM(K214,K212,K210)</f>
        <v>0</v>
      </c>
      <c r="L209" s="18">
        <f aca="true" t="shared" si="9" ref="L209:L265">K209/J209</f>
        <v>0</v>
      </c>
      <c r="M209" s="18">
        <f>K209/K448</f>
        <v>0</v>
      </c>
    </row>
    <row r="210" spans="2:13" ht="13.5" customHeight="1">
      <c r="B210" s="184" t="s">
        <v>201</v>
      </c>
      <c r="C210" s="184"/>
      <c r="D210" s="184"/>
      <c r="E210" s="211" t="s">
        <v>514</v>
      </c>
      <c r="F210" s="206"/>
      <c r="G210" s="206"/>
      <c r="H210" s="28"/>
      <c r="I210" s="39">
        <f>SUM(I211)</f>
        <v>0</v>
      </c>
      <c r="J210" s="39">
        <f>SUM(J211)</f>
        <v>8000</v>
      </c>
      <c r="K210" s="39">
        <f>SUM(K211)</f>
        <v>0</v>
      </c>
      <c r="L210" s="33">
        <f t="shared" si="9"/>
        <v>0</v>
      </c>
      <c r="M210" s="29">
        <f>K210/K448</f>
        <v>0</v>
      </c>
    </row>
    <row r="211" spans="2:13" ht="12" customHeight="1">
      <c r="B211" s="226" t="s">
        <v>202</v>
      </c>
      <c r="C211" s="226"/>
      <c r="D211" s="226"/>
      <c r="E211" s="209" t="s">
        <v>203</v>
      </c>
      <c r="F211" s="209"/>
      <c r="G211" s="209"/>
      <c r="H211" s="19"/>
      <c r="I211" s="43">
        <v>0</v>
      </c>
      <c r="J211" s="43">
        <v>8000</v>
      </c>
      <c r="K211" s="43">
        <v>0</v>
      </c>
      <c r="L211" s="17">
        <f t="shared" si="9"/>
        <v>0</v>
      </c>
      <c r="M211" s="16">
        <f>K211/K448</f>
        <v>0</v>
      </c>
    </row>
    <row r="212" spans="2:13" ht="12.75">
      <c r="B212" s="184" t="s">
        <v>204</v>
      </c>
      <c r="C212" s="184"/>
      <c r="D212" s="184"/>
      <c r="E212" s="175" t="s">
        <v>205</v>
      </c>
      <c r="F212" s="175"/>
      <c r="G212" s="175"/>
      <c r="H212" s="28"/>
      <c r="I212" s="39">
        <f>SUM(I213:I213)</f>
        <v>0</v>
      </c>
      <c r="J212" s="39">
        <f>SUM(J213:J213)</f>
        <v>1000</v>
      </c>
      <c r="K212" s="39">
        <f>SUM(K213:K213)</f>
        <v>0</v>
      </c>
      <c r="L212" s="29">
        <f t="shared" si="9"/>
        <v>0</v>
      </c>
      <c r="M212" s="29">
        <f>K212/K448</f>
        <v>0</v>
      </c>
    </row>
    <row r="213" spans="2:13" ht="12.75">
      <c r="B213" s="187" t="s">
        <v>18</v>
      </c>
      <c r="C213" s="187"/>
      <c r="D213" s="187"/>
      <c r="E213" s="186" t="s">
        <v>19</v>
      </c>
      <c r="F213" s="186"/>
      <c r="G213" s="186"/>
      <c r="H213" s="7"/>
      <c r="I213" s="40">
        <v>0</v>
      </c>
      <c r="J213" s="40">
        <v>1000</v>
      </c>
      <c r="K213" s="40">
        <v>0</v>
      </c>
      <c r="L213" s="16">
        <f t="shared" si="9"/>
        <v>0</v>
      </c>
      <c r="M213" s="16">
        <f>K213/K448</f>
        <v>0</v>
      </c>
    </row>
    <row r="214" spans="2:13" ht="12.75" customHeight="1">
      <c r="B214" s="184" t="s">
        <v>206</v>
      </c>
      <c r="C214" s="184"/>
      <c r="D214" s="184"/>
      <c r="E214" s="175" t="s">
        <v>25</v>
      </c>
      <c r="F214" s="175"/>
      <c r="G214" s="175"/>
      <c r="H214" s="28"/>
      <c r="I214" s="39">
        <f>SUM(I215:I216)</f>
        <v>3731.59</v>
      </c>
      <c r="J214" s="39">
        <f>SUM(J215:J216)</f>
        <v>5000</v>
      </c>
      <c r="K214" s="39">
        <f>SUM(K215:K216)</f>
        <v>0</v>
      </c>
      <c r="L214" s="29">
        <f t="shared" si="9"/>
        <v>0</v>
      </c>
      <c r="M214" s="29">
        <f>K214/K448</f>
        <v>0</v>
      </c>
    </row>
    <row r="215" spans="2:13" ht="12.75" customHeight="1">
      <c r="B215" s="187" t="s">
        <v>18</v>
      </c>
      <c r="C215" s="187"/>
      <c r="D215" s="187"/>
      <c r="E215" s="186" t="s">
        <v>19</v>
      </c>
      <c r="F215" s="186"/>
      <c r="G215" s="186"/>
      <c r="H215" s="12"/>
      <c r="I215" s="40">
        <v>2894.67</v>
      </c>
      <c r="J215" s="40">
        <v>4000</v>
      </c>
      <c r="K215" s="40">
        <v>0</v>
      </c>
      <c r="L215" s="11">
        <f t="shared" si="9"/>
        <v>0</v>
      </c>
      <c r="M215" s="16">
        <f>K215/K448</f>
        <v>0</v>
      </c>
    </row>
    <row r="216" spans="2:13" ht="12.75" customHeight="1">
      <c r="B216" s="185" t="s">
        <v>20</v>
      </c>
      <c r="C216" s="185"/>
      <c r="D216" s="185"/>
      <c r="E216" s="186" t="s">
        <v>21</v>
      </c>
      <c r="F216" s="186"/>
      <c r="G216" s="186"/>
      <c r="H216" s="12"/>
      <c r="I216" s="40">
        <v>836.92</v>
      </c>
      <c r="J216" s="40">
        <v>1000</v>
      </c>
      <c r="K216" s="40">
        <v>0</v>
      </c>
      <c r="L216" s="17">
        <f t="shared" si="9"/>
        <v>0</v>
      </c>
      <c r="M216" s="16">
        <f>K216/K448</f>
        <v>0</v>
      </c>
    </row>
    <row r="217" spans="2:13" ht="55.5" customHeight="1">
      <c r="B217" s="176" t="s">
        <v>212</v>
      </c>
      <c r="C217" s="176"/>
      <c r="D217" s="176"/>
      <c r="E217" s="194" t="s">
        <v>213</v>
      </c>
      <c r="F217" s="194"/>
      <c r="G217" s="194"/>
      <c r="H217" s="4"/>
      <c r="I217" s="38">
        <f>SUM(I218)</f>
        <v>18657.899999999998</v>
      </c>
      <c r="J217" s="38">
        <f>SUM(J218)</f>
        <v>0</v>
      </c>
      <c r="K217" s="38">
        <f>SUM(K218)</f>
        <v>0</v>
      </c>
      <c r="L217" s="118" t="s">
        <v>13</v>
      </c>
      <c r="M217" s="118" t="s">
        <v>13</v>
      </c>
    </row>
    <row r="218" spans="2:13" ht="27.75" customHeight="1">
      <c r="B218" s="184" t="s">
        <v>214</v>
      </c>
      <c r="C218" s="184"/>
      <c r="D218" s="184"/>
      <c r="E218" s="206" t="s">
        <v>215</v>
      </c>
      <c r="F218" s="206"/>
      <c r="G218" s="206"/>
      <c r="H218" s="28"/>
      <c r="I218" s="39">
        <f>SUM(I219:I222)</f>
        <v>18657.899999999998</v>
      </c>
      <c r="J218" s="39">
        <f>SUM(J219:J222)</f>
        <v>0</v>
      </c>
      <c r="K218" s="39">
        <f>SUM(K219:K222)</f>
        <v>0</v>
      </c>
      <c r="L218" s="27" t="s">
        <v>13</v>
      </c>
      <c r="M218" s="27" t="s">
        <v>13</v>
      </c>
    </row>
    <row r="219" spans="2:13" ht="12.75">
      <c r="B219" s="185" t="s">
        <v>216</v>
      </c>
      <c r="C219" s="185"/>
      <c r="D219" s="185"/>
      <c r="E219" s="186" t="s">
        <v>217</v>
      </c>
      <c r="F219" s="186"/>
      <c r="G219" s="186"/>
      <c r="H219" s="12"/>
      <c r="I219" s="40">
        <v>5881.23</v>
      </c>
      <c r="J219" s="40">
        <v>0</v>
      </c>
      <c r="K219" s="40">
        <v>0</v>
      </c>
      <c r="L219" s="27" t="s">
        <v>13</v>
      </c>
      <c r="M219" s="27" t="s">
        <v>13</v>
      </c>
    </row>
    <row r="220" spans="2:13" ht="12.75">
      <c r="B220" s="187" t="s">
        <v>40</v>
      </c>
      <c r="C220" s="187"/>
      <c r="D220" s="187"/>
      <c r="E220" s="186" t="s">
        <v>41</v>
      </c>
      <c r="F220" s="186"/>
      <c r="G220" s="186"/>
      <c r="H220" s="12"/>
      <c r="I220" s="40">
        <v>253.62</v>
      </c>
      <c r="J220" s="40">
        <v>0</v>
      </c>
      <c r="K220" s="40">
        <v>0</v>
      </c>
      <c r="L220" s="27" t="s">
        <v>13</v>
      </c>
      <c r="M220" s="27" t="s">
        <v>13</v>
      </c>
    </row>
    <row r="221" spans="2:13" ht="12.75">
      <c r="B221" s="187" t="s">
        <v>42</v>
      </c>
      <c r="C221" s="187"/>
      <c r="D221" s="187"/>
      <c r="E221" s="186" t="s">
        <v>43</v>
      </c>
      <c r="F221" s="186"/>
      <c r="G221" s="186"/>
      <c r="H221" s="12"/>
      <c r="I221" s="40">
        <v>47.5</v>
      </c>
      <c r="J221" s="40">
        <v>0</v>
      </c>
      <c r="K221" s="40">
        <v>0</v>
      </c>
      <c r="L221" s="27" t="s">
        <v>13</v>
      </c>
      <c r="M221" s="27" t="s">
        <v>13</v>
      </c>
    </row>
    <row r="222" spans="2:13" ht="12.75">
      <c r="B222" s="185" t="s">
        <v>72</v>
      </c>
      <c r="C222" s="185"/>
      <c r="D222" s="185"/>
      <c r="E222" s="186" t="s">
        <v>73</v>
      </c>
      <c r="F222" s="186"/>
      <c r="G222" s="186"/>
      <c r="H222" s="12"/>
      <c r="I222" s="40">
        <v>12475.55</v>
      </c>
      <c r="J222" s="40">
        <v>0</v>
      </c>
      <c r="K222" s="40">
        <v>0</v>
      </c>
      <c r="L222" s="27" t="s">
        <v>13</v>
      </c>
      <c r="M222" s="27" t="s">
        <v>13</v>
      </c>
    </row>
    <row r="223" spans="2:13" ht="12.75">
      <c r="B223" s="176" t="s">
        <v>220</v>
      </c>
      <c r="C223" s="176"/>
      <c r="D223" s="176"/>
      <c r="E223" s="177" t="s">
        <v>221</v>
      </c>
      <c r="F223" s="177"/>
      <c r="G223" s="177"/>
      <c r="H223" s="4"/>
      <c r="I223" s="38">
        <f>SUM(I224)</f>
        <v>198232.31</v>
      </c>
      <c r="J223" s="38">
        <f>SUM(J224,J229)</f>
        <v>989936</v>
      </c>
      <c r="K223" s="38">
        <f>SUM(K224,K229)</f>
        <v>304601.65</v>
      </c>
      <c r="L223" s="18">
        <f t="shared" si="9"/>
        <v>0.30769832595238483</v>
      </c>
      <c r="M223" s="18">
        <f>K223/K448</f>
        <v>0.029738386611035457</v>
      </c>
    </row>
    <row r="224" spans="2:13" ht="12.75">
      <c r="B224" s="184" t="s">
        <v>222</v>
      </c>
      <c r="C224" s="184"/>
      <c r="D224" s="184"/>
      <c r="E224" s="206" t="s">
        <v>223</v>
      </c>
      <c r="F224" s="206"/>
      <c r="G224" s="206"/>
      <c r="H224" s="28"/>
      <c r="I224" s="39">
        <f>SUM(I225:I228)</f>
        <v>198232.31</v>
      </c>
      <c r="J224" s="39">
        <f>SUM(J225:J228)</f>
        <v>383200</v>
      </c>
      <c r="K224" s="39">
        <f>SUM(K225:K228)</f>
        <v>304601.65</v>
      </c>
      <c r="L224" s="29">
        <f t="shared" si="9"/>
        <v>0.7948894832985387</v>
      </c>
      <c r="M224" s="62">
        <f>K224/K448</f>
        <v>0.029738386611035457</v>
      </c>
    </row>
    <row r="225" spans="2:13" ht="12.75">
      <c r="B225" s="185" t="s">
        <v>20</v>
      </c>
      <c r="C225" s="185"/>
      <c r="D225" s="185"/>
      <c r="E225" s="186" t="s">
        <v>21</v>
      </c>
      <c r="F225" s="186"/>
      <c r="G225" s="186"/>
      <c r="H225" s="12"/>
      <c r="I225" s="40">
        <v>10073.14</v>
      </c>
      <c r="J225" s="40">
        <v>20000</v>
      </c>
      <c r="K225" s="40">
        <v>5470.27</v>
      </c>
      <c r="L225" s="101">
        <f t="shared" si="9"/>
        <v>0.2735135</v>
      </c>
      <c r="M225" s="27">
        <f>K225/K448</f>
        <v>0.0005340647502295176</v>
      </c>
    </row>
    <row r="226" spans="2:13" ht="42.75" customHeight="1">
      <c r="B226" s="185" t="s">
        <v>226</v>
      </c>
      <c r="C226" s="185"/>
      <c r="D226" s="185"/>
      <c r="E226" s="232" t="s">
        <v>534</v>
      </c>
      <c r="F226" s="205"/>
      <c r="G226" s="205"/>
      <c r="H226" s="12"/>
      <c r="I226" s="40">
        <v>84868.51</v>
      </c>
      <c r="J226" s="40">
        <v>0</v>
      </c>
      <c r="K226" s="40">
        <v>0</v>
      </c>
      <c r="L226" s="27" t="s">
        <v>13</v>
      </c>
      <c r="M226" s="27" t="s">
        <v>13</v>
      </c>
    </row>
    <row r="227" spans="2:13" ht="25.5" customHeight="1">
      <c r="B227" s="231" t="s">
        <v>571</v>
      </c>
      <c r="C227" s="185"/>
      <c r="D227" s="185"/>
      <c r="E227" s="232" t="s">
        <v>586</v>
      </c>
      <c r="F227" s="232"/>
      <c r="G227" s="232"/>
      <c r="H227" s="12"/>
      <c r="I227" s="40">
        <v>11051.51</v>
      </c>
      <c r="J227" s="40">
        <v>90000</v>
      </c>
      <c r="K227" s="40">
        <v>89075.31</v>
      </c>
      <c r="L227" s="17">
        <f t="shared" si="9"/>
        <v>0.9897256666666666</v>
      </c>
      <c r="M227" s="16">
        <f>K227/K448</f>
        <v>0.008696459806694522</v>
      </c>
    </row>
    <row r="228" spans="2:13" ht="42" customHeight="1">
      <c r="B228" s="231" t="s">
        <v>533</v>
      </c>
      <c r="C228" s="185"/>
      <c r="D228" s="185"/>
      <c r="E228" s="232" t="s">
        <v>535</v>
      </c>
      <c r="F228" s="205"/>
      <c r="G228" s="205"/>
      <c r="H228" s="12"/>
      <c r="I228" s="40">
        <v>92239.15</v>
      </c>
      <c r="J228" s="40">
        <v>273200</v>
      </c>
      <c r="K228" s="40">
        <v>210056.07</v>
      </c>
      <c r="L228" s="17">
        <f t="shared" si="9"/>
        <v>0.7688728770131772</v>
      </c>
      <c r="M228" s="16">
        <f>K228/K448</f>
        <v>0.020507862054111415</v>
      </c>
    </row>
    <row r="229" spans="2:13" ht="33" customHeight="1">
      <c r="B229" s="184" t="s">
        <v>227</v>
      </c>
      <c r="C229" s="184"/>
      <c r="D229" s="184"/>
      <c r="E229" s="233" t="s">
        <v>515</v>
      </c>
      <c r="F229" s="234"/>
      <c r="G229" s="234"/>
      <c r="H229" s="34"/>
      <c r="I229" s="39">
        <f>SUM(I230)</f>
        <v>0</v>
      </c>
      <c r="J229" s="39">
        <f>SUM(J230)</f>
        <v>606736</v>
      </c>
      <c r="K229" s="39">
        <f>SUM(K230)</f>
        <v>0</v>
      </c>
      <c r="L229" s="33">
        <f t="shared" si="9"/>
        <v>0</v>
      </c>
      <c r="M229" s="29">
        <f>K229/K448</f>
        <v>0</v>
      </c>
    </row>
    <row r="230" spans="2:13" ht="14.25" customHeight="1">
      <c r="B230" s="185" t="s">
        <v>228</v>
      </c>
      <c r="C230" s="185"/>
      <c r="D230" s="185"/>
      <c r="E230" s="232" t="s">
        <v>516</v>
      </c>
      <c r="F230" s="205"/>
      <c r="G230" s="205"/>
      <c r="H230" s="12"/>
      <c r="I230" s="40">
        <v>0</v>
      </c>
      <c r="J230" s="40">
        <v>606736</v>
      </c>
      <c r="K230" s="40">
        <v>0</v>
      </c>
      <c r="L230" s="17">
        <f t="shared" si="9"/>
        <v>0</v>
      </c>
      <c r="M230" s="16">
        <f>K230/K448</f>
        <v>0</v>
      </c>
    </row>
    <row r="231" spans="2:13" ht="12.75">
      <c r="B231" s="176" t="s">
        <v>229</v>
      </c>
      <c r="C231" s="176"/>
      <c r="D231" s="176"/>
      <c r="E231" s="177" t="s">
        <v>230</v>
      </c>
      <c r="F231" s="177"/>
      <c r="G231" s="177"/>
      <c r="H231" s="4"/>
      <c r="I231" s="38">
        <f aca="true" t="shared" si="10" ref="I231:K232">SUM(I232)</f>
        <v>0</v>
      </c>
      <c r="J231" s="38">
        <f t="shared" si="10"/>
        <v>145000</v>
      </c>
      <c r="K231" s="38">
        <f t="shared" si="10"/>
        <v>0</v>
      </c>
      <c r="L231" s="18">
        <f t="shared" si="9"/>
        <v>0</v>
      </c>
      <c r="M231" s="18">
        <f>K231/K448</f>
        <v>0</v>
      </c>
    </row>
    <row r="232" spans="2:13" ht="16.5" customHeight="1">
      <c r="B232" s="184" t="s">
        <v>231</v>
      </c>
      <c r="C232" s="184"/>
      <c r="D232" s="184"/>
      <c r="E232" s="175" t="s">
        <v>232</v>
      </c>
      <c r="F232" s="175"/>
      <c r="G232" s="175"/>
      <c r="H232" s="28"/>
      <c r="I232" s="39">
        <f t="shared" si="10"/>
        <v>0</v>
      </c>
      <c r="J232" s="39">
        <f t="shared" si="10"/>
        <v>145000</v>
      </c>
      <c r="K232" s="39">
        <f t="shared" si="10"/>
        <v>0</v>
      </c>
      <c r="L232" s="35">
        <f t="shared" si="9"/>
        <v>0</v>
      </c>
      <c r="M232" s="35">
        <f>K232/K448</f>
        <v>0</v>
      </c>
    </row>
    <row r="233" spans="2:13" ht="15.75" customHeight="1">
      <c r="B233" s="187" t="s">
        <v>233</v>
      </c>
      <c r="C233" s="187"/>
      <c r="D233" s="187"/>
      <c r="E233" s="186" t="s">
        <v>234</v>
      </c>
      <c r="F233" s="186"/>
      <c r="G233" s="186"/>
      <c r="H233" s="12"/>
      <c r="I233" s="40">
        <v>0</v>
      </c>
      <c r="J233" s="40">
        <v>145000</v>
      </c>
      <c r="K233" s="40">
        <v>0</v>
      </c>
      <c r="L233" s="20">
        <f t="shared" si="9"/>
        <v>0</v>
      </c>
      <c r="M233" s="20">
        <f>K233/K448</f>
        <v>0</v>
      </c>
    </row>
    <row r="234" spans="2:13" ht="18" customHeight="1">
      <c r="B234" s="176" t="s">
        <v>235</v>
      </c>
      <c r="C234" s="176"/>
      <c r="D234" s="176"/>
      <c r="E234" s="177" t="s">
        <v>236</v>
      </c>
      <c r="F234" s="177"/>
      <c r="G234" s="177"/>
      <c r="H234" s="4"/>
      <c r="I234" s="38">
        <f>SUM(I313,I308,I306,I282,I278,I268,I235)</f>
        <v>1922331.63</v>
      </c>
      <c r="J234" s="38">
        <f>SUM(J235,J268,J278,J282,J306,J308,J313)</f>
        <v>3773389.12</v>
      </c>
      <c r="K234" s="38">
        <f>SUM(K235,K268,K278,K282,K306,K308,K313)</f>
        <v>2008743.2699999998</v>
      </c>
      <c r="L234" s="18">
        <f t="shared" si="9"/>
        <v>0.5323445862906394</v>
      </c>
      <c r="M234" s="18">
        <f>K234/K448</f>
        <v>0.1961144464108306</v>
      </c>
    </row>
    <row r="235" spans="2:13" ht="16.5" customHeight="1">
      <c r="B235" s="184" t="s">
        <v>237</v>
      </c>
      <c r="C235" s="184"/>
      <c r="D235" s="184"/>
      <c r="E235" s="175" t="s">
        <v>238</v>
      </c>
      <c r="F235" s="175"/>
      <c r="G235" s="175"/>
      <c r="H235" s="28"/>
      <c r="I235" s="39">
        <f>SUM(I236:I267)</f>
        <v>844536.0599999998</v>
      </c>
      <c r="J235" s="39">
        <f>SUM(J236:J267)</f>
        <v>1628189.1199999999</v>
      </c>
      <c r="K235" s="39">
        <f>SUM(K236:K267)</f>
        <v>846768.0299999998</v>
      </c>
      <c r="L235" s="29">
        <f t="shared" si="9"/>
        <v>0.5200673678497495</v>
      </c>
      <c r="M235" s="29">
        <f>K235/K448</f>
        <v>0.08267031726848775</v>
      </c>
    </row>
    <row r="236" spans="2:13" ht="12.75" customHeight="1">
      <c r="B236" s="187" t="s">
        <v>34</v>
      </c>
      <c r="C236" s="187"/>
      <c r="D236" s="187"/>
      <c r="E236" s="186" t="s">
        <v>35</v>
      </c>
      <c r="F236" s="186"/>
      <c r="G236" s="186"/>
      <c r="H236" s="12"/>
      <c r="I236" s="40">
        <v>37002.49</v>
      </c>
      <c r="J236" s="40">
        <v>70000</v>
      </c>
      <c r="K236" s="40">
        <v>37933.26</v>
      </c>
      <c r="L236" s="11">
        <f t="shared" si="9"/>
        <v>0.5419037142857143</v>
      </c>
      <c r="M236" s="16">
        <f>K236/K448</f>
        <v>0.003703440054566109</v>
      </c>
    </row>
    <row r="237" spans="2:13" ht="12" customHeight="1">
      <c r="B237" s="187" t="s">
        <v>36</v>
      </c>
      <c r="C237" s="187"/>
      <c r="D237" s="187"/>
      <c r="E237" s="186" t="s">
        <v>37</v>
      </c>
      <c r="F237" s="186"/>
      <c r="G237" s="186"/>
      <c r="H237" s="12"/>
      <c r="I237" s="40">
        <v>519591.27</v>
      </c>
      <c r="J237" s="40">
        <v>1000000</v>
      </c>
      <c r="K237" s="40">
        <v>477792.76</v>
      </c>
      <c r="L237" s="11">
        <f t="shared" si="9"/>
        <v>0.47779276</v>
      </c>
      <c r="M237" s="16">
        <f>K237/K448</f>
        <v>0.04664710718682475</v>
      </c>
    </row>
    <row r="238" spans="2:13" ht="12.75" customHeight="1">
      <c r="B238" s="187" t="s">
        <v>38</v>
      </c>
      <c r="C238" s="187"/>
      <c r="D238" s="187"/>
      <c r="E238" s="186" t="s">
        <v>39</v>
      </c>
      <c r="F238" s="186"/>
      <c r="G238" s="186"/>
      <c r="H238" s="12"/>
      <c r="I238" s="40">
        <v>65989.97</v>
      </c>
      <c r="J238" s="40">
        <v>80000</v>
      </c>
      <c r="K238" s="40">
        <v>78873.47</v>
      </c>
      <c r="L238" s="11">
        <f t="shared" si="9"/>
        <v>0.985918375</v>
      </c>
      <c r="M238" s="16">
        <f>K238/K448</f>
        <v>0.007700449896492375</v>
      </c>
    </row>
    <row r="239" spans="2:13" ht="12.75" customHeight="1">
      <c r="B239" s="187" t="s">
        <v>40</v>
      </c>
      <c r="C239" s="187"/>
      <c r="D239" s="187"/>
      <c r="E239" s="186" t="s">
        <v>41</v>
      </c>
      <c r="F239" s="186"/>
      <c r="G239" s="186"/>
      <c r="H239" s="12"/>
      <c r="I239" s="40">
        <v>86286.72</v>
      </c>
      <c r="J239" s="40">
        <v>160000</v>
      </c>
      <c r="K239" s="40">
        <v>95406.24</v>
      </c>
      <c r="L239" s="11">
        <f t="shared" si="9"/>
        <v>0.5962890000000001</v>
      </c>
      <c r="M239" s="16">
        <f>K239/K448</f>
        <v>0.009314551153039504</v>
      </c>
    </row>
    <row r="240" spans="2:13" ht="12.75" customHeight="1">
      <c r="B240" s="204" t="s">
        <v>545</v>
      </c>
      <c r="C240" s="187"/>
      <c r="D240" s="187"/>
      <c r="E240" s="186" t="s">
        <v>41</v>
      </c>
      <c r="F240" s="186"/>
      <c r="G240" s="186"/>
      <c r="H240" s="12"/>
      <c r="I240" s="40">
        <v>1187.44</v>
      </c>
      <c r="J240" s="40">
        <v>4218.31</v>
      </c>
      <c r="K240" s="40">
        <v>3818.65</v>
      </c>
      <c r="L240" s="11">
        <f t="shared" si="9"/>
        <v>0.9052558963186679</v>
      </c>
      <c r="M240" s="16">
        <f>K240/K448</f>
        <v>0.00037281639817850806</v>
      </c>
    </row>
    <row r="241" spans="2:13" ht="12.75" customHeight="1">
      <c r="B241" s="188" t="s">
        <v>546</v>
      </c>
      <c r="C241" s="189"/>
      <c r="D241" s="190"/>
      <c r="E241" s="288" t="s">
        <v>41</v>
      </c>
      <c r="F241" s="192"/>
      <c r="G241" s="193"/>
      <c r="H241" s="12"/>
      <c r="I241" s="40">
        <v>0</v>
      </c>
      <c r="J241" s="40">
        <v>744.41</v>
      </c>
      <c r="K241" s="40">
        <v>673.9</v>
      </c>
      <c r="L241" s="11">
        <f t="shared" si="9"/>
        <v>0.9052806920917237</v>
      </c>
      <c r="M241" s="16">
        <f>K242/K448</f>
        <v>0.0011354300532513497</v>
      </c>
    </row>
    <row r="242" spans="2:13" ht="12.75" customHeight="1">
      <c r="B242" s="187" t="s">
        <v>42</v>
      </c>
      <c r="C242" s="187"/>
      <c r="D242" s="187"/>
      <c r="E242" s="186" t="s">
        <v>43</v>
      </c>
      <c r="F242" s="186"/>
      <c r="G242" s="186"/>
      <c r="H242" s="12"/>
      <c r="I242" s="40">
        <v>14079.91</v>
      </c>
      <c r="J242" s="40">
        <v>25000</v>
      </c>
      <c r="K242" s="40">
        <v>11629.88</v>
      </c>
      <c r="L242" s="11">
        <f t="shared" si="9"/>
        <v>0.4651952</v>
      </c>
      <c r="M242" s="16">
        <f>K242/K448</f>
        <v>0.0011354300532513497</v>
      </c>
    </row>
    <row r="243" spans="2:13" ht="12.75" customHeight="1">
      <c r="B243" s="204" t="s">
        <v>547</v>
      </c>
      <c r="C243" s="187"/>
      <c r="D243" s="187"/>
      <c r="E243" s="186" t="s">
        <v>43</v>
      </c>
      <c r="F243" s="186"/>
      <c r="G243" s="186"/>
      <c r="H243" s="12"/>
      <c r="I243" s="40">
        <v>191.53</v>
      </c>
      <c r="J243" s="40">
        <v>578.19</v>
      </c>
      <c r="K243" s="40">
        <v>542.46</v>
      </c>
      <c r="L243" s="11">
        <f t="shared" si="9"/>
        <v>0.9382037046645566</v>
      </c>
      <c r="M243" s="16">
        <f>K243/K448</f>
        <v>5.296059690097639E-05</v>
      </c>
    </row>
    <row r="244" spans="2:13" ht="12.75" customHeight="1">
      <c r="B244" s="188" t="s">
        <v>548</v>
      </c>
      <c r="C244" s="189"/>
      <c r="D244" s="190"/>
      <c r="E244" s="186" t="s">
        <v>43</v>
      </c>
      <c r="F244" s="186"/>
      <c r="G244" s="186"/>
      <c r="H244" s="12"/>
      <c r="I244" s="40">
        <v>0</v>
      </c>
      <c r="J244" s="40">
        <v>102.01</v>
      </c>
      <c r="K244" s="40">
        <v>95.71</v>
      </c>
      <c r="L244" s="11">
        <f t="shared" si="9"/>
        <v>0.9382413488873639</v>
      </c>
      <c r="M244" s="16">
        <f>K244/K448</f>
        <v>9.344207369008682E-06</v>
      </c>
    </row>
    <row r="245" spans="2:13" ht="12" customHeight="1">
      <c r="B245" s="187" t="s">
        <v>44</v>
      </c>
      <c r="C245" s="187"/>
      <c r="D245" s="187"/>
      <c r="E245" s="186" t="s">
        <v>45</v>
      </c>
      <c r="F245" s="186"/>
      <c r="G245" s="186"/>
      <c r="H245" s="12"/>
      <c r="I245" s="40">
        <v>3000</v>
      </c>
      <c r="J245" s="40">
        <v>0</v>
      </c>
      <c r="K245" s="40">
        <v>0</v>
      </c>
      <c r="L245" s="27" t="s">
        <v>13</v>
      </c>
      <c r="M245" s="27" t="s">
        <v>13</v>
      </c>
    </row>
    <row r="246" spans="2:13" ht="12" customHeight="1">
      <c r="B246" s="204" t="s">
        <v>576</v>
      </c>
      <c r="C246" s="187"/>
      <c r="D246" s="187"/>
      <c r="E246" s="186" t="s">
        <v>45</v>
      </c>
      <c r="F246" s="186"/>
      <c r="G246" s="186"/>
      <c r="H246" s="12"/>
      <c r="I246" s="40">
        <v>7817.22</v>
      </c>
      <c r="J246" s="40">
        <v>23596.17</v>
      </c>
      <c r="K246" s="40">
        <v>22141.68</v>
      </c>
      <c r="L246" s="17">
        <f>K246/J246</f>
        <v>0.9383590642040637</v>
      </c>
      <c r="M246" s="16">
        <f>K246/K448</f>
        <v>0.002161701488018307</v>
      </c>
    </row>
    <row r="247" spans="2:13" ht="12" customHeight="1">
      <c r="B247" s="188" t="s">
        <v>592</v>
      </c>
      <c r="C247" s="189"/>
      <c r="D247" s="190"/>
      <c r="E247" s="186" t="s">
        <v>45</v>
      </c>
      <c r="F247" s="186"/>
      <c r="G247" s="186"/>
      <c r="H247" s="12"/>
      <c r="I247" s="40">
        <v>0</v>
      </c>
      <c r="J247" s="40">
        <v>4164.03</v>
      </c>
      <c r="K247" s="40">
        <v>3907.33</v>
      </c>
      <c r="L247" s="17">
        <f>K247/J247</f>
        <v>0.9383529897719277</v>
      </c>
      <c r="M247" s="16">
        <f>K247/K448</f>
        <v>0.00038147426370440594</v>
      </c>
    </row>
    <row r="248" spans="2:13" ht="12.75" customHeight="1">
      <c r="B248" s="187" t="s">
        <v>18</v>
      </c>
      <c r="C248" s="187"/>
      <c r="D248" s="187"/>
      <c r="E248" s="186" t="s">
        <v>19</v>
      </c>
      <c r="F248" s="186"/>
      <c r="G248" s="186"/>
      <c r="H248" s="12"/>
      <c r="I248" s="40">
        <v>12109.34</v>
      </c>
      <c r="J248" s="40">
        <v>25000</v>
      </c>
      <c r="K248" s="40">
        <v>13483.54</v>
      </c>
      <c r="L248" s="11">
        <f t="shared" si="9"/>
        <v>0.5393416000000001</v>
      </c>
      <c r="M248" s="16">
        <f>K248/K448</f>
        <v>0.0013164036550864418</v>
      </c>
    </row>
    <row r="249" spans="2:13" ht="12.75" customHeight="1">
      <c r="B249" s="187" t="s">
        <v>253</v>
      </c>
      <c r="C249" s="187"/>
      <c r="D249" s="187"/>
      <c r="E249" s="186" t="s">
        <v>254</v>
      </c>
      <c r="F249" s="186"/>
      <c r="G249" s="186"/>
      <c r="H249" s="12"/>
      <c r="I249" s="40">
        <v>394.34</v>
      </c>
      <c r="J249" s="40">
        <v>1000</v>
      </c>
      <c r="K249" s="40">
        <v>0</v>
      </c>
      <c r="L249" s="11">
        <f t="shared" si="9"/>
        <v>0</v>
      </c>
      <c r="M249" s="16">
        <f>K249/K448</f>
        <v>0</v>
      </c>
    </row>
    <row r="250" spans="2:13" ht="12.75" customHeight="1">
      <c r="B250" s="204" t="s">
        <v>577</v>
      </c>
      <c r="C250" s="187"/>
      <c r="D250" s="187"/>
      <c r="E250" s="186" t="s">
        <v>254</v>
      </c>
      <c r="F250" s="186"/>
      <c r="G250" s="186"/>
      <c r="H250" s="12"/>
      <c r="I250" s="40">
        <v>4565.7</v>
      </c>
      <c r="J250" s="40">
        <v>0</v>
      </c>
      <c r="K250" s="40">
        <v>0</v>
      </c>
      <c r="L250" s="27" t="s">
        <v>13</v>
      </c>
      <c r="M250" s="27" t="s">
        <v>13</v>
      </c>
    </row>
    <row r="251" spans="2:13" ht="12.75" customHeight="1">
      <c r="B251" s="187" t="s">
        <v>26</v>
      </c>
      <c r="C251" s="187"/>
      <c r="D251" s="187"/>
      <c r="E251" s="186" t="s">
        <v>27</v>
      </c>
      <c r="F251" s="186"/>
      <c r="G251" s="186"/>
      <c r="H251" s="12"/>
      <c r="I251" s="40">
        <v>40334.69</v>
      </c>
      <c r="J251" s="40">
        <v>75000</v>
      </c>
      <c r="K251" s="40">
        <v>37203.82</v>
      </c>
      <c r="L251" s="11">
        <f t="shared" si="9"/>
        <v>0.49605093333333333</v>
      </c>
      <c r="M251" s="16">
        <f>K251/K448</f>
        <v>0.003632224521985922</v>
      </c>
    </row>
    <row r="252" spans="2:13" ht="12.75" customHeight="1">
      <c r="B252" s="187" t="s">
        <v>48</v>
      </c>
      <c r="C252" s="187"/>
      <c r="D252" s="187"/>
      <c r="E252" s="186" t="s">
        <v>49</v>
      </c>
      <c r="F252" s="186"/>
      <c r="G252" s="186"/>
      <c r="H252" s="12"/>
      <c r="I252" s="40">
        <v>1663.55</v>
      </c>
      <c r="J252" s="40">
        <v>62000</v>
      </c>
      <c r="K252" s="40">
        <v>2257.95</v>
      </c>
      <c r="L252" s="11">
        <f t="shared" si="9"/>
        <v>0.03641854838709677</v>
      </c>
      <c r="M252" s="52">
        <f>K252/K448</f>
        <v>0.00022044460379117283</v>
      </c>
    </row>
    <row r="253" spans="2:13" ht="12.75" customHeight="1">
      <c r="B253" s="187" t="s">
        <v>154</v>
      </c>
      <c r="C253" s="187"/>
      <c r="D253" s="187"/>
      <c r="E253" s="186" t="s">
        <v>155</v>
      </c>
      <c r="F253" s="186"/>
      <c r="G253" s="186"/>
      <c r="H253" s="12"/>
      <c r="I253" s="40">
        <v>410</v>
      </c>
      <c r="J253" s="40">
        <v>1500</v>
      </c>
      <c r="K253" s="40">
        <v>450</v>
      </c>
      <c r="L253" s="90">
        <f t="shared" si="9"/>
        <v>0.3</v>
      </c>
      <c r="M253" s="27">
        <f>K253/K448</f>
        <v>4.393368839258079E-05</v>
      </c>
    </row>
    <row r="254" spans="2:13" ht="12.75" customHeight="1">
      <c r="B254" s="185" t="s">
        <v>20</v>
      </c>
      <c r="C254" s="185"/>
      <c r="D254" s="185"/>
      <c r="E254" s="186" t="s">
        <v>21</v>
      </c>
      <c r="F254" s="186"/>
      <c r="G254" s="186"/>
      <c r="H254" s="12"/>
      <c r="I254" s="40">
        <v>13191.11</v>
      </c>
      <c r="J254" s="40">
        <v>24850</v>
      </c>
      <c r="K254" s="40">
        <v>10714.79</v>
      </c>
      <c r="L254" s="17">
        <f t="shared" si="9"/>
        <v>0.4311786720321932</v>
      </c>
      <c r="M254" s="52">
        <f>K254/K448</f>
        <v>0.0010460894334487572</v>
      </c>
    </row>
    <row r="255" spans="2:13" ht="12.75" customHeight="1">
      <c r="B255" s="231" t="s">
        <v>553</v>
      </c>
      <c r="C255" s="185"/>
      <c r="D255" s="185"/>
      <c r="E255" s="186" t="s">
        <v>21</v>
      </c>
      <c r="F255" s="186"/>
      <c r="G255" s="186"/>
      <c r="H255" s="12"/>
      <c r="I255" s="40">
        <v>1638.97</v>
      </c>
      <c r="J255" s="40">
        <v>413.19</v>
      </c>
      <c r="K255" s="40">
        <v>413.19</v>
      </c>
      <c r="L255" s="101">
        <f t="shared" si="9"/>
        <v>1</v>
      </c>
      <c r="M255" s="27">
        <f>K255/K448</f>
        <v>4.033991268206768E-05</v>
      </c>
    </row>
    <row r="256" spans="2:13" ht="12.75" customHeight="1">
      <c r="B256" s="294" t="s">
        <v>530</v>
      </c>
      <c r="C256" s="295"/>
      <c r="D256" s="296"/>
      <c r="E256" s="186" t="s">
        <v>21</v>
      </c>
      <c r="F256" s="186"/>
      <c r="G256" s="186"/>
      <c r="H256" s="12"/>
      <c r="I256" s="40">
        <v>0</v>
      </c>
      <c r="J256" s="40">
        <v>72.81</v>
      </c>
      <c r="K256" s="40">
        <v>72.81</v>
      </c>
      <c r="L256" s="101">
        <f t="shared" si="9"/>
        <v>1</v>
      </c>
      <c r="M256" s="27">
        <f>K256/K448</f>
        <v>7.1084707819195716E-06</v>
      </c>
    </row>
    <row r="257" spans="2:13" ht="12.75" customHeight="1">
      <c r="B257" s="185" t="s">
        <v>158</v>
      </c>
      <c r="C257" s="185"/>
      <c r="D257" s="185"/>
      <c r="E257" s="186" t="s">
        <v>159</v>
      </c>
      <c r="F257" s="186"/>
      <c r="G257" s="186"/>
      <c r="H257" s="12"/>
      <c r="I257" s="40">
        <v>175.44</v>
      </c>
      <c r="J257" s="40">
        <v>400</v>
      </c>
      <c r="K257" s="40">
        <v>146.2</v>
      </c>
      <c r="L257" s="101">
        <f t="shared" si="9"/>
        <v>0.3655</v>
      </c>
      <c r="M257" s="27">
        <f>K257/K448</f>
        <v>1.4273567206656245E-05</v>
      </c>
    </row>
    <row r="258" spans="2:13" ht="12.75" customHeight="1">
      <c r="B258" s="187" t="s">
        <v>162</v>
      </c>
      <c r="C258" s="187"/>
      <c r="D258" s="187"/>
      <c r="E258" s="186" t="s">
        <v>163</v>
      </c>
      <c r="F258" s="186"/>
      <c r="G258" s="186"/>
      <c r="H258" s="12"/>
      <c r="I258" s="40">
        <v>1985.91</v>
      </c>
      <c r="J258" s="40">
        <v>3700</v>
      </c>
      <c r="K258" s="40">
        <v>1636.46</v>
      </c>
      <c r="L258" s="90">
        <f t="shared" si="9"/>
        <v>0.4422864864864865</v>
      </c>
      <c r="M258" s="27">
        <f>K258/K448</f>
        <v>0.00015976827490427279</v>
      </c>
    </row>
    <row r="259" spans="2:13" ht="12.75" customHeight="1">
      <c r="B259" s="187" t="s">
        <v>267</v>
      </c>
      <c r="C259" s="187"/>
      <c r="D259" s="187"/>
      <c r="E259" s="186" t="s">
        <v>268</v>
      </c>
      <c r="F259" s="186"/>
      <c r="G259" s="186"/>
      <c r="H259" s="12"/>
      <c r="I259" s="40">
        <v>864.8</v>
      </c>
      <c r="J259" s="40">
        <v>1200</v>
      </c>
      <c r="K259" s="40">
        <v>908.5</v>
      </c>
      <c r="L259" s="11">
        <f t="shared" si="9"/>
        <v>0.7570833333333333</v>
      </c>
      <c r="M259" s="16">
        <f>K259/K448</f>
        <v>8.86972353436881E-05</v>
      </c>
    </row>
    <row r="260" spans="2:13" ht="12.75" customHeight="1">
      <c r="B260" s="187" t="s">
        <v>127</v>
      </c>
      <c r="C260" s="187"/>
      <c r="D260" s="187"/>
      <c r="E260" s="186" t="s">
        <v>270</v>
      </c>
      <c r="F260" s="186"/>
      <c r="G260" s="186"/>
      <c r="H260" s="12"/>
      <c r="I260" s="40">
        <v>643.47</v>
      </c>
      <c r="J260" s="40">
        <v>1500</v>
      </c>
      <c r="K260" s="40">
        <v>964.58</v>
      </c>
      <c r="L260" s="11">
        <f t="shared" si="9"/>
        <v>0.6430533333333334</v>
      </c>
      <c r="M260" s="16">
        <f>K260/K448</f>
        <v>9.417234922159017E-05</v>
      </c>
    </row>
    <row r="261" spans="2:13" ht="12.75" customHeight="1">
      <c r="B261" s="187" t="s">
        <v>52</v>
      </c>
      <c r="C261" s="187"/>
      <c r="D261" s="187"/>
      <c r="E261" s="186" t="s">
        <v>53</v>
      </c>
      <c r="F261" s="186"/>
      <c r="G261" s="186"/>
      <c r="H261" s="12"/>
      <c r="I261" s="40">
        <v>0</v>
      </c>
      <c r="J261" s="40">
        <v>3000</v>
      </c>
      <c r="K261" s="40">
        <v>1692</v>
      </c>
      <c r="L261" s="11">
        <f t="shared" si="9"/>
        <v>0.564</v>
      </c>
      <c r="M261" s="16">
        <f>K261/K448</f>
        <v>0.00016519066835610376</v>
      </c>
    </row>
    <row r="262" spans="2:13" ht="12.75">
      <c r="B262" s="187" t="s">
        <v>169</v>
      </c>
      <c r="C262" s="187"/>
      <c r="D262" s="187"/>
      <c r="E262" s="186" t="s">
        <v>170</v>
      </c>
      <c r="F262" s="186"/>
      <c r="G262" s="186"/>
      <c r="H262" s="12"/>
      <c r="I262" s="40">
        <v>31000</v>
      </c>
      <c r="J262" s="40">
        <v>58000</v>
      </c>
      <c r="K262" s="40">
        <v>43500</v>
      </c>
      <c r="L262" s="11">
        <f t="shared" si="9"/>
        <v>0.75</v>
      </c>
      <c r="M262" s="17">
        <f>K262/K448</f>
        <v>0.0042469232112828095</v>
      </c>
    </row>
    <row r="263" spans="2:13" ht="30" customHeight="1">
      <c r="B263" s="188" t="s">
        <v>593</v>
      </c>
      <c r="C263" s="246"/>
      <c r="D263" s="247"/>
      <c r="E263" s="297" t="s">
        <v>594</v>
      </c>
      <c r="F263" s="298"/>
      <c r="G263" s="299"/>
      <c r="H263" s="12"/>
      <c r="I263" s="40">
        <v>0</v>
      </c>
      <c r="J263" s="40">
        <v>50</v>
      </c>
      <c r="K263" s="40">
        <v>46</v>
      </c>
      <c r="L263" s="11">
        <f t="shared" si="9"/>
        <v>0.92</v>
      </c>
      <c r="M263" s="17">
        <f>K263/K448</f>
        <v>4.490999257908258E-06</v>
      </c>
    </row>
    <row r="264" spans="2:13" ht="12.75">
      <c r="B264" s="204" t="s">
        <v>171</v>
      </c>
      <c r="C264" s="187"/>
      <c r="D264" s="187"/>
      <c r="E264" s="186" t="s">
        <v>172</v>
      </c>
      <c r="F264" s="186"/>
      <c r="G264" s="186"/>
      <c r="H264" s="12"/>
      <c r="I264" s="40">
        <v>43.19</v>
      </c>
      <c r="J264" s="40">
        <v>100</v>
      </c>
      <c r="K264" s="40">
        <v>54.85</v>
      </c>
      <c r="L264" s="11">
        <f t="shared" si="9"/>
        <v>0.5485</v>
      </c>
      <c r="M264" s="17">
        <f>K264/K448</f>
        <v>5.355028462962347E-06</v>
      </c>
    </row>
    <row r="265" spans="2:13" ht="12.75">
      <c r="B265" s="185" t="s">
        <v>175</v>
      </c>
      <c r="C265" s="185"/>
      <c r="D265" s="185"/>
      <c r="E265" s="186" t="s">
        <v>176</v>
      </c>
      <c r="F265" s="186"/>
      <c r="G265" s="186"/>
      <c r="H265" s="12"/>
      <c r="I265" s="40">
        <v>369</v>
      </c>
      <c r="J265" s="40">
        <v>2000</v>
      </c>
      <c r="K265" s="40">
        <v>408</v>
      </c>
      <c r="L265" s="11">
        <f t="shared" si="9"/>
        <v>0.204</v>
      </c>
      <c r="M265" s="17">
        <f>K265/K448</f>
        <v>3.9833210809273246E-05</v>
      </c>
    </row>
    <row r="266" spans="2:15" ht="27.75" customHeight="1">
      <c r="B266" s="187" t="s">
        <v>129</v>
      </c>
      <c r="C266" s="187"/>
      <c r="D266" s="187"/>
      <c r="E266" s="205" t="s">
        <v>517</v>
      </c>
      <c r="F266" s="205"/>
      <c r="G266" s="205"/>
      <c r="H266" s="12"/>
      <c r="I266" s="40">
        <v>0</v>
      </c>
      <c r="J266" s="40">
        <v>0</v>
      </c>
      <c r="K266" s="40">
        <v>0</v>
      </c>
      <c r="L266" s="91" t="s">
        <v>13</v>
      </c>
      <c r="M266" s="81" t="s">
        <v>13</v>
      </c>
      <c r="O266" s="1">
        <v>0</v>
      </c>
    </row>
    <row r="267" spans="2:13" ht="12.75" customHeight="1">
      <c r="B267" s="187" t="s">
        <v>97</v>
      </c>
      <c r="C267" s="187"/>
      <c r="D267" s="187"/>
      <c r="E267" s="186" t="s">
        <v>98</v>
      </c>
      <c r="F267" s="186"/>
      <c r="G267" s="186"/>
      <c r="H267" s="12"/>
      <c r="I267" s="40">
        <v>0</v>
      </c>
      <c r="J267" s="40">
        <v>0</v>
      </c>
      <c r="K267" s="40">
        <v>0</v>
      </c>
      <c r="L267" s="91" t="s">
        <v>13</v>
      </c>
      <c r="M267" s="81" t="s">
        <v>13</v>
      </c>
    </row>
    <row r="268" spans="2:13" ht="19.5" customHeight="1">
      <c r="B268" s="184" t="s">
        <v>279</v>
      </c>
      <c r="C268" s="184"/>
      <c r="D268" s="184"/>
      <c r="E268" s="175" t="s">
        <v>280</v>
      </c>
      <c r="F268" s="175"/>
      <c r="G268" s="175"/>
      <c r="H268" s="28"/>
      <c r="I268" s="39">
        <f>SUM(I269:I277)</f>
        <v>30482.37</v>
      </c>
      <c r="J268" s="39">
        <f>SUM(J269:J277)</f>
        <v>138700</v>
      </c>
      <c r="K268" s="39">
        <f>SUM(K269:K277)</f>
        <v>68674.05</v>
      </c>
      <c r="L268" s="29">
        <f aca="true" t="shared" si="11" ref="L268:L301">K268/J268</f>
        <v>0.4951265320836338</v>
      </c>
      <c r="M268" s="29">
        <f>K268/K448</f>
        <v>0.006704676251903362</v>
      </c>
    </row>
    <row r="269" spans="2:13" ht="12.75" customHeight="1">
      <c r="B269" s="187" t="s">
        <v>34</v>
      </c>
      <c r="C269" s="187"/>
      <c r="D269" s="187"/>
      <c r="E269" s="186" t="s">
        <v>35</v>
      </c>
      <c r="F269" s="186"/>
      <c r="G269" s="186"/>
      <c r="H269" s="36"/>
      <c r="I269" s="44">
        <v>1816</v>
      </c>
      <c r="J269" s="44">
        <v>7640</v>
      </c>
      <c r="K269" s="44">
        <v>3934.79</v>
      </c>
      <c r="L269" s="37">
        <f>K269/J269</f>
        <v>0.5150248691099476</v>
      </c>
      <c r="M269" s="37">
        <f>K269/K448</f>
        <v>0.00038415519500053987</v>
      </c>
    </row>
    <row r="270" spans="2:13" ht="12.75" customHeight="1">
      <c r="B270" s="187" t="s">
        <v>36</v>
      </c>
      <c r="C270" s="187"/>
      <c r="D270" s="187"/>
      <c r="E270" s="186" t="s">
        <v>37</v>
      </c>
      <c r="F270" s="186"/>
      <c r="G270" s="186"/>
      <c r="H270" s="12"/>
      <c r="I270" s="40">
        <v>20841.14</v>
      </c>
      <c r="J270" s="40">
        <v>95960</v>
      </c>
      <c r="K270" s="40">
        <v>46362.93</v>
      </c>
      <c r="L270" s="11">
        <f t="shared" si="11"/>
        <v>0.48314849937473947</v>
      </c>
      <c r="M270" s="16">
        <f>K270/K448</f>
        <v>0.0045264322657489675</v>
      </c>
    </row>
    <row r="271" spans="2:13" ht="12.75" customHeight="1">
      <c r="B271" s="187" t="s">
        <v>38</v>
      </c>
      <c r="C271" s="187"/>
      <c r="D271" s="187"/>
      <c r="E271" s="186" t="s">
        <v>39</v>
      </c>
      <c r="F271" s="186"/>
      <c r="G271" s="186"/>
      <c r="H271" s="12"/>
      <c r="I271" s="40">
        <v>3000</v>
      </c>
      <c r="J271" s="40">
        <v>4600</v>
      </c>
      <c r="K271" s="40">
        <v>4560.11</v>
      </c>
      <c r="L271" s="11">
        <f t="shared" si="11"/>
        <v>0.9913282608695652</v>
      </c>
      <c r="M271" s="16">
        <f>K271/K448</f>
        <v>0.0004452054483908701</v>
      </c>
    </row>
    <row r="272" spans="2:13" ht="12.75" customHeight="1">
      <c r="B272" s="187" t="s">
        <v>40</v>
      </c>
      <c r="C272" s="187"/>
      <c r="D272" s="187"/>
      <c r="E272" s="186" t="s">
        <v>41</v>
      </c>
      <c r="F272" s="186"/>
      <c r="G272" s="186"/>
      <c r="H272" s="12"/>
      <c r="I272" s="40">
        <v>3960.64</v>
      </c>
      <c r="J272" s="40">
        <v>15000</v>
      </c>
      <c r="K272" s="40">
        <v>8383.56</v>
      </c>
      <c r="L272" s="11">
        <f t="shared" si="11"/>
        <v>0.558904</v>
      </c>
      <c r="M272" s="16">
        <f>K272/K448</f>
        <v>0.000818490472578899</v>
      </c>
    </row>
    <row r="273" spans="2:13" ht="12.75" customHeight="1">
      <c r="B273" s="187" t="s">
        <v>42</v>
      </c>
      <c r="C273" s="187"/>
      <c r="D273" s="187"/>
      <c r="E273" s="186" t="s">
        <v>43</v>
      </c>
      <c r="F273" s="186"/>
      <c r="G273" s="186"/>
      <c r="H273" s="12"/>
      <c r="I273" s="40">
        <v>638.84</v>
      </c>
      <c r="J273" s="40">
        <v>2500</v>
      </c>
      <c r="K273" s="40">
        <v>1082.66</v>
      </c>
      <c r="L273" s="11">
        <f t="shared" si="11"/>
        <v>0.43306400000000006</v>
      </c>
      <c r="M273" s="16">
        <f>K273/K448</f>
        <v>0.00010570054905580337</v>
      </c>
    </row>
    <row r="274" spans="2:13" ht="12.75" customHeight="1">
      <c r="B274" s="187" t="s">
        <v>18</v>
      </c>
      <c r="C274" s="187"/>
      <c r="D274" s="187"/>
      <c r="E274" s="186" t="s">
        <v>19</v>
      </c>
      <c r="F274" s="186"/>
      <c r="G274" s="186"/>
      <c r="H274" s="12"/>
      <c r="I274" s="40">
        <v>195.75</v>
      </c>
      <c r="J274" s="40">
        <v>6000</v>
      </c>
      <c r="K274" s="40">
        <v>0</v>
      </c>
      <c r="L274" s="11">
        <f t="shared" si="11"/>
        <v>0</v>
      </c>
      <c r="M274" s="16">
        <f>K274/K448</f>
        <v>0</v>
      </c>
    </row>
    <row r="275" spans="2:13" ht="12.75" customHeight="1">
      <c r="B275" s="187" t="s">
        <v>253</v>
      </c>
      <c r="C275" s="187"/>
      <c r="D275" s="187"/>
      <c r="E275" s="186" t="s">
        <v>254</v>
      </c>
      <c r="F275" s="186"/>
      <c r="G275" s="186"/>
      <c r="H275" s="12"/>
      <c r="I275" s="40">
        <v>0</v>
      </c>
      <c r="J275" s="40">
        <v>1000</v>
      </c>
      <c r="K275" s="40">
        <v>0</v>
      </c>
      <c r="L275" s="11">
        <f t="shared" si="11"/>
        <v>0</v>
      </c>
      <c r="M275" s="16">
        <f>K275/K448</f>
        <v>0</v>
      </c>
    </row>
    <row r="276" spans="2:13" ht="12.75" customHeight="1">
      <c r="B276" s="187" t="s">
        <v>154</v>
      </c>
      <c r="C276" s="187"/>
      <c r="D276" s="187"/>
      <c r="E276" s="186" t="s">
        <v>155</v>
      </c>
      <c r="F276" s="186"/>
      <c r="G276" s="186"/>
      <c r="H276" s="12"/>
      <c r="I276" s="40">
        <v>30</v>
      </c>
      <c r="J276" s="40">
        <v>200</v>
      </c>
      <c r="K276" s="40">
        <v>0</v>
      </c>
      <c r="L276" s="11">
        <f t="shared" si="11"/>
        <v>0</v>
      </c>
      <c r="M276" s="16">
        <f>K276/K448</f>
        <v>0</v>
      </c>
    </row>
    <row r="277" spans="2:13" ht="12.75" customHeight="1">
      <c r="B277" s="187" t="s">
        <v>169</v>
      </c>
      <c r="C277" s="187"/>
      <c r="D277" s="187"/>
      <c r="E277" s="186" t="s">
        <v>170</v>
      </c>
      <c r="F277" s="186"/>
      <c r="G277" s="186"/>
      <c r="H277" s="12"/>
      <c r="I277" s="40">
        <v>0</v>
      </c>
      <c r="J277" s="40">
        <v>5800</v>
      </c>
      <c r="K277" s="40">
        <v>4350</v>
      </c>
      <c r="L277" s="11">
        <f t="shared" si="11"/>
        <v>0.75</v>
      </c>
      <c r="M277" s="21">
        <f>K277/K448</f>
        <v>0.00042469232112828093</v>
      </c>
    </row>
    <row r="278" spans="2:13" ht="16.5" customHeight="1">
      <c r="B278" s="184" t="s">
        <v>293</v>
      </c>
      <c r="C278" s="184"/>
      <c r="D278" s="184"/>
      <c r="E278" s="175" t="s">
        <v>294</v>
      </c>
      <c r="F278" s="175"/>
      <c r="G278" s="175"/>
      <c r="H278" s="28"/>
      <c r="I278" s="39">
        <f>SUM(I279:I281)</f>
        <v>173079.28</v>
      </c>
      <c r="J278" s="39">
        <f>SUM(J279:J281)</f>
        <v>309750</v>
      </c>
      <c r="K278" s="39">
        <f>SUM(K279:K281)</f>
        <v>164668.08</v>
      </c>
      <c r="L278" s="29">
        <f t="shared" si="11"/>
        <v>0.5316160774818401</v>
      </c>
      <c r="M278" s="29">
        <f>K278/K448</f>
        <v>0.016076613588721252</v>
      </c>
    </row>
    <row r="279" spans="2:13" ht="39" customHeight="1">
      <c r="B279" s="187" t="s">
        <v>518</v>
      </c>
      <c r="C279" s="187"/>
      <c r="D279" s="187"/>
      <c r="E279" s="205" t="s">
        <v>519</v>
      </c>
      <c r="F279" s="205"/>
      <c r="G279" s="205"/>
      <c r="H279" s="7"/>
      <c r="I279" s="40">
        <v>8079.28</v>
      </c>
      <c r="J279" s="40">
        <v>0</v>
      </c>
      <c r="K279" s="40">
        <v>0</v>
      </c>
      <c r="L279" s="91" t="s">
        <v>13</v>
      </c>
      <c r="M279" s="91" t="s">
        <v>13</v>
      </c>
    </row>
    <row r="280" spans="2:13" ht="26.25" customHeight="1">
      <c r="B280" s="187" t="s">
        <v>520</v>
      </c>
      <c r="C280" s="187"/>
      <c r="D280" s="187"/>
      <c r="E280" s="205" t="s">
        <v>521</v>
      </c>
      <c r="F280" s="205"/>
      <c r="G280" s="205"/>
      <c r="H280" s="7"/>
      <c r="I280" s="40">
        <v>165000</v>
      </c>
      <c r="J280" s="40">
        <v>300000</v>
      </c>
      <c r="K280" s="40">
        <v>160000</v>
      </c>
      <c r="L280" s="16">
        <f>K280/J280</f>
        <v>0.5333333333333333</v>
      </c>
      <c r="M280" s="16">
        <f>K280/K448</f>
        <v>0.015620866984028724</v>
      </c>
    </row>
    <row r="281" spans="2:13" ht="24.75" customHeight="1">
      <c r="B281" s="188" t="s">
        <v>368</v>
      </c>
      <c r="C281" s="246"/>
      <c r="D281" s="247"/>
      <c r="E281" s="300" t="s">
        <v>525</v>
      </c>
      <c r="F281" s="301"/>
      <c r="G281" s="302"/>
      <c r="H281" s="7"/>
      <c r="I281" s="40">
        <v>0</v>
      </c>
      <c r="J281" s="40">
        <v>9750</v>
      </c>
      <c r="K281" s="40">
        <v>4668.08</v>
      </c>
      <c r="L281" s="16">
        <f>K281/J281</f>
        <v>0.4787774358974359</v>
      </c>
      <c r="M281" s="16">
        <f>K281/K448</f>
        <v>0.00045574660469253</v>
      </c>
    </row>
    <row r="282" spans="2:13" ht="16.5" customHeight="1">
      <c r="B282" s="184" t="s">
        <v>295</v>
      </c>
      <c r="C282" s="184"/>
      <c r="D282" s="184"/>
      <c r="E282" s="175" t="s">
        <v>296</v>
      </c>
      <c r="F282" s="175"/>
      <c r="G282" s="175"/>
      <c r="H282" s="28"/>
      <c r="I282" s="39">
        <f>SUM(I283:I305)</f>
        <v>821300.0800000001</v>
      </c>
      <c r="J282" s="39">
        <f>SUM(J283:J305)</f>
        <v>1535000</v>
      </c>
      <c r="K282" s="39">
        <f>SUM(K283:K305)</f>
        <v>854299.9500000001</v>
      </c>
      <c r="L282" s="29">
        <f t="shared" si="11"/>
        <v>0.5565471986970685</v>
      </c>
      <c r="M282" s="29">
        <f>K282/K448</f>
        <v>0.08340566177132744</v>
      </c>
    </row>
    <row r="283" spans="2:13" ht="13.5" customHeight="1">
      <c r="B283" s="187" t="s">
        <v>34</v>
      </c>
      <c r="C283" s="187"/>
      <c r="D283" s="187"/>
      <c r="E283" s="186" t="s">
        <v>35</v>
      </c>
      <c r="F283" s="186"/>
      <c r="G283" s="186"/>
      <c r="H283" s="28"/>
      <c r="I283" s="44">
        <v>35335.04</v>
      </c>
      <c r="J283" s="44">
        <v>70000</v>
      </c>
      <c r="K283" s="44">
        <v>37834.27</v>
      </c>
      <c r="L283" s="37">
        <f>K283/J283</f>
        <v>0.5404895714285713</v>
      </c>
      <c r="M283" s="37">
        <f>K283/K448</f>
        <v>0.0036937756194239274</v>
      </c>
    </row>
    <row r="284" spans="2:13" ht="13.5" customHeight="1">
      <c r="B284" s="204" t="s">
        <v>578</v>
      </c>
      <c r="C284" s="187"/>
      <c r="D284" s="187"/>
      <c r="E284" s="208" t="s">
        <v>579</v>
      </c>
      <c r="F284" s="186"/>
      <c r="G284" s="186"/>
      <c r="H284" s="28"/>
      <c r="I284" s="44">
        <v>1092.24</v>
      </c>
      <c r="J284" s="44">
        <v>0</v>
      </c>
      <c r="K284" s="44">
        <v>0</v>
      </c>
      <c r="L284" s="91" t="s">
        <v>13</v>
      </c>
      <c r="M284" s="91" t="s">
        <v>13</v>
      </c>
    </row>
    <row r="285" spans="2:13" ht="12.75" customHeight="1">
      <c r="B285" s="187" t="s">
        <v>36</v>
      </c>
      <c r="C285" s="187"/>
      <c r="D285" s="187"/>
      <c r="E285" s="186" t="s">
        <v>37</v>
      </c>
      <c r="F285" s="186"/>
      <c r="G285" s="186"/>
      <c r="H285" s="12"/>
      <c r="I285" s="40">
        <v>480695.26</v>
      </c>
      <c r="J285" s="40">
        <v>950000</v>
      </c>
      <c r="K285" s="40">
        <v>485650.79</v>
      </c>
      <c r="L285" s="11">
        <f t="shared" si="11"/>
        <v>0.5112113578947368</v>
      </c>
      <c r="M285" s="16">
        <f>K285/K448</f>
        <v>0.04741428994549042</v>
      </c>
    </row>
    <row r="286" spans="2:13" ht="12.75" customHeight="1">
      <c r="B286" s="187" t="s">
        <v>38</v>
      </c>
      <c r="C286" s="187"/>
      <c r="D286" s="187"/>
      <c r="E286" s="186" t="s">
        <v>39</v>
      </c>
      <c r="F286" s="186"/>
      <c r="G286" s="186"/>
      <c r="H286" s="12"/>
      <c r="I286" s="40">
        <v>79087.13</v>
      </c>
      <c r="J286" s="40">
        <v>84000</v>
      </c>
      <c r="K286" s="40">
        <v>79503.69</v>
      </c>
      <c r="L286" s="11">
        <f t="shared" si="11"/>
        <v>0.9464725</v>
      </c>
      <c r="M286" s="16">
        <f>K286/K448</f>
        <v>0.007761978538934092</v>
      </c>
    </row>
    <row r="287" spans="2:13" ht="12.75" customHeight="1">
      <c r="B287" s="187" t="s">
        <v>40</v>
      </c>
      <c r="C287" s="187"/>
      <c r="D287" s="187"/>
      <c r="E287" s="186" t="s">
        <v>41</v>
      </c>
      <c r="F287" s="186"/>
      <c r="G287" s="186"/>
      <c r="H287" s="12"/>
      <c r="I287" s="40">
        <v>78949.87</v>
      </c>
      <c r="J287" s="40">
        <v>150000</v>
      </c>
      <c r="K287" s="40">
        <v>98047.15</v>
      </c>
      <c r="L287" s="11">
        <f t="shared" si="11"/>
        <v>0.6536476666666666</v>
      </c>
      <c r="M287" s="52">
        <f>K287/K448</f>
        <v>0.009572384301956949</v>
      </c>
    </row>
    <row r="288" spans="2:13" ht="12.75" customHeight="1">
      <c r="B288" s="187" t="s">
        <v>42</v>
      </c>
      <c r="C288" s="187"/>
      <c r="D288" s="187"/>
      <c r="E288" s="186" t="s">
        <v>43</v>
      </c>
      <c r="F288" s="186"/>
      <c r="G288" s="186"/>
      <c r="H288" s="12"/>
      <c r="I288" s="40">
        <v>13233.01</v>
      </c>
      <c r="J288" s="40">
        <v>24000</v>
      </c>
      <c r="K288" s="40">
        <v>13005.89</v>
      </c>
      <c r="L288" s="90">
        <f t="shared" si="11"/>
        <v>0.5419120833333333</v>
      </c>
      <c r="M288" s="27">
        <f>K288/K448</f>
        <v>0.0012697704856181834</v>
      </c>
    </row>
    <row r="289" spans="2:13" ht="12.75" customHeight="1">
      <c r="B289" s="187" t="s">
        <v>44</v>
      </c>
      <c r="C289" s="187"/>
      <c r="D289" s="187"/>
      <c r="E289" s="186" t="s">
        <v>45</v>
      </c>
      <c r="F289" s="186"/>
      <c r="G289" s="186"/>
      <c r="H289" s="12"/>
      <c r="I289" s="40">
        <v>1352.59</v>
      </c>
      <c r="J289" s="40">
        <v>2000</v>
      </c>
      <c r="K289" s="40">
        <v>1490.58</v>
      </c>
      <c r="L289" s="17">
        <f t="shared" si="11"/>
        <v>0.74529</v>
      </c>
      <c r="M289" s="16">
        <f>K289/K448</f>
        <v>0.0001455259494315846</v>
      </c>
    </row>
    <row r="290" spans="2:13" ht="12.75" customHeight="1">
      <c r="B290" s="204" t="s">
        <v>576</v>
      </c>
      <c r="C290" s="187"/>
      <c r="D290" s="187"/>
      <c r="E290" s="186" t="s">
        <v>45</v>
      </c>
      <c r="F290" s="186"/>
      <c r="G290" s="186"/>
      <c r="H290" s="12"/>
      <c r="I290" s="40">
        <v>3900</v>
      </c>
      <c r="J290" s="40">
        <v>0</v>
      </c>
      <c r="K290" s="40">
        <v>0</v>
      </c>
      <c r="L290" s="91" t="s">
        <v>13</v>
      </c>
      <c r="M290" s="91" t="s">
        <v>13</v>
      </c>
    </row>
    <row r="291" spans="2:13" ht="12.75" customHeight="1">
      <c r="B291" s="187" t="s">
        <v>18</v>
      </c>
      <c r="C291" s="187"/>
      <c r="D291" s="187"/>
      <c r="E291" s="186" t="s">
        <v>19</v>
      </c>
      <c r="F291" s="186"/>
      <c r="G291" s="186"/>
      <c r="H291" s="12"/>
      <c r="I291" s="40">
        <v>14023.9</v>
      </c>
      <c r="J291" s="40">
        <v>25000</v>
      </c>
      <c r="K291" s="40">
        <v>15775.86</v>
      </c>
      <c r="L291" s="11">
        <f t="shared" si="11"/>
        <v>0.6310344</v>
      </c>
      <c r="M291" s="79">
        <f>K291/K448</f>
        <v>0.0015402038163666212</v>
      </c>
    </row>
    <row r="292" spans="2:13" ht="12.75" customHeight="1">
      <c r="B292" s="187" t="s">
        <v>253</v>
      </c>
      <c r="C292" s="187"/>
      <c r="D292" s="187"/>
      <c r="E292" s="186" t="s">
        <v>254</v>
      </c>
      <c r="F292" s="186"/>
      <c r="G292" s="186"/>
      <c r="H292" s="12"/>
      <c r="I292" s="40">
        <v>105</v>
      </c>
      <c r="J292" s="40">
        <v>2800</v>
      </c>
      <c r="K292" s="40">
        <v>1009.26</v>
      </c>
      <c r="L292" s="11">
        <f t="shared" si="11"/>
        <v>0.36045</v>
      </c>
      <c r="M292" s="63">
        <f>K292/K448</f>
        <v>9.853447632688019E-05</v>
      </c>
    </row>
    <row r="293" spans="2:13" ht="12.75" customHeight="1">
      <c r="B293" s="187" t="s">
        <v>26</v>
      </c>
      <c r="C293" s="187"/>
      <c r="D293" s="187"/>
      <c r="E293" s="186" t="s">
        <v>27</v>
      </c>
      <c r="F293" s="186"/>
      <c r="G293" s="186"/>
      <c r="H293" s="12"/>
      <c r="I293" s="40">
        <v>46683.35</v>
      </c>
      <c r="J293" s="40">
        <v>75000</v>
      </c>
      <c r="K293" s="40">
        <v>57109.17</v>
      </c>
      <c r="L293" s="11">
        <f t="shared" si="11"/>
        <v>0.7614556</v>
      </c>
      <c r="M293" s="16">
        <f>K293/K448</f>
        <v>0.005575592175864273</v>
      </c>
    </row>
    <row r="294" spans="2:13" ht="12.75" customHeight="1">
      <c r="B294" s="187" t="s">
        <v>48</v>
      </c>
      <c r="C294" s="187"/>
      <c r="D294" s="187"/>
      <c r="E294" s="186" t="s">
        <v>49</v>
      </c>
      <c r="F294" s="186"/>
      <c r="G294" s="186"/>
      <c r="H294" s="12"/>
      <c r="I294" s="40">
        <v>0</v>
      </c>
      <c r="J294" s="40">
        <v>51000</v>
      </c>
      <c r="K294" s="40">
        <v>0</v>
      </c>
      <c r="L294" s="11">
        <f t="shared" si="11"/>
        <v>0</v>
      </c>
      <c r="M294" s="16">
        <f>K294/K448</f>
        <v>0</v>
      </c>
    </row>
    <row r="295" spans="2:13" ht="12.75" customHeight="1">
      <c r="B295" s="187" t="s">
        <v>154</v>
      </c>
      <c r="C295" s="187"/>
      <c r="D295" s="187"/>
      <c r="E295" s="186" t="s">
        <v>155</v>
      </c>
      <c r="F295" s="186"/>
      <c r="G295" s="186"/>
      <c r="H295" s="12"/>
      <c r="I295" s="40">
        <v>125</v>
      </c>
      <c r="J295" s="40">
        <v>1100</v>
      </c>
      <c r="K295" s="40">
        <v>30</v>
      </c>
      <c r="L295" s="11">
        <f t="shared" si="11"/>
        <v>0.02727272727272727</v>
      </c>
      <c r="M295" s="16">
        <f>K295/K448</f>
        <v>2.9289125595053855E-06</v>
      </c>
    </row>
    <row r="296" spans="2:13" ht="12.75" customHeight="1">
      <c r="B296" s="185" t="s">
        <v>20</v>
      </c>
      <c r="C296" s="185"/>
      <c r="D296" s="185"/>
      <c r="E296" s="186" t="s">
        <v>21</v>
      </c>
      <c r="F296" s="186"/>
      <c r="G296" s="186"/>
      <c r="H296" s="12"/>
      <c r="I296" s="40">
        <v>16672.36</v>
      </c>
      <c r="J296" s="40">
        <v>25000</v>
      </c>
      <c r="K296" s="40">
        <v>15640.93</v>
      </c>
      <c r="L296" s="17">
        <f t="shared" si="11"/>
        <v>0.6256372</v>
      </c>
      <c r="M296" s="16">
        <f>K296/K448</f>
        <v>0.0015270305439781524</v>
      </c>
    </row>
    <row r="297" spans="2:13" ht="12.75" customHeight="1">
      <c r="B297" s="185" t="s">
        <v>158</v>
      </c>
      <c r="C297" s="185"/>
      <c r="D297" s="185"/>
      <c r="E297" s="186" t="s">
        <v>159</v>
      </c>
      <c r="F297" s="186"/>
      <c r="G297" s="186"/>
      <c r="H297" s="12"/>
      <c r="I297" s="40">
        <v>146.2</v>
      </c>
      <c r="J297" s="40">
        <v>1000</v>
      </c>
      <c r="K297" s="40">
        <v>175.44</v>
      </c>
      <c r="L297" s="17">
        <f t="shared" si="11"/>
        <v>0.17543999999999998</v>
      </c>
      <c r="M297" s="16">
        <f>K297/K448</f>
        <v>1.7128280647987494E-05</v>
      </c>
    </row>
    <row r="298" spans="2:13" ht="12.75" customHeight="1">
      <c r="B298" s="187" t="s">
        <v>162</v>
      </c>
      <c r="C298" s="187"/>
      <c r="D298" s="187"/>
      <c r="E298" s="186" t="s">
        <v>163</v>
      </c>
      <c r="F298" s="186"/>
      <c r="G298" s="186"/>
      <c r="H298" s="12"/>
      <c r="I298" s="40">
        <v>3129.17</v>
      </c>
      <c r="J298" s="40">
        <v>6500</v>
      </c>
      <c r="K298" s="40">
        <v>3277.12</v>
      </c>
      <c r="L298" s="11">
        <f t="shared" si="11"/>
        <v>0.5041723076923077</v>
      </c>
      <c r="M298" s="16">
        <f>K298/K448</f>
        <v>0.0003199465975668763</v>
      </c>
    </row>
    <row r="299" spans="2:13" ht="12.75" customHeight="1">
      <c r="B299" s="187" t="s">
        <v>127</v>
      </c>
      <c r="C299" s="187"/>
      <c r="D299" s="187"/>
      <c r="E299" s="186" t="s">
        <v>270</v>
      </c>
      <c r="F299" s="186"/>
      <c r="G299" s="186"/>
      <c r="H299" s="12"/>
      <c r="I299" s="40">
        <v>3191.8</v>
      </c>
      <c r="J299" s="40">
        <v>4000</v>
      </c>
      <c r="K299" s="40">
        <v>2520.8</v>
      </c>
      <c r="L299" s="11">
        <f t="shared" si="11"/>
        <v>0.6302000000000001</v>
      </c>
      <c r="M299" s="16">
        <f>K299/K448</f>
        <v>0.00024610675933337255</v>
      </c>
    </row>
    <row r="300" spans="2:13" ht="12.75" customHeight="1">
      <c r="B300" s="187" t="s">
        <v>52</v>
      </c>
      <c r="C300" s="187"/>
      <c r="D300" s="187"/>
      <c r="E300" s="186" t="s">
        <v>53</v>
      </c>
      <c r="F300" s="186"/>
      <c r="G300" s="186"/>
      <c r="H300" s="12"/>
      <c r="I300" s="40">
        <v>0</v>
      </c>
      <c r="J300" s="40">
        <v>4200</v>
      </c>
      <c r="K300" s="40">
        <v>0</v>
      </c>
      <c r="L300" s="11">
        <f t="shared" si="11"/>
        <v>0</v>
      </c>
      <c r="M300" s="16">
        <f>K300/K448</f>
        <v>0</v>
      </c>
    </row>
    <row r="301" spans="2:13" ht="12.75" customHeight="1">
      <c r="B301" s="187" t="s">
        <v>169</v>
      </c>
      <c r="C301" s="187"/>
      <c r="D301" s="187"/>
      <c r="E301" s="186" t="s">
        <v>170</v>
      </c>
      <c r="F301" s="186"/>
      <c r="G301" s="186"/>
      <c r="H301" s="12"/>
      <c r="I301" s="40">
        <v>43125</v>
      </c>
      <c r="J301" s="40">
        <v>57000</v>
      </c>
      <c r="K301" s="40">
        <v>42750</v>
      </c>
      <c r="L301" s="11">
        <f t="shared" si="11"/>
        <v>0.75</v>
      </c>
      <c r="M301" s="16">
        <f>K301/K448</f>
        <v>0.004173700397295175</v>
      </c>
    </row>
    <row r="302" spans="2:13" ht="12.75" customHeight="1">
      <c r="B302" s="204" t="s">
        <v>171</v>
      </c>
      <c r="C302" s="187"/>
      <c r="D302" s="187"/>
      <c r="E302" s="186" t="s">
        <v>172</v>
      </c>
      <c r="F302" s="186"/>
      <c r="G302" s="186"/>
      <c r="H302" s="12"/>
      <c r="I302" s="40">
        <v>84.16</v>
      </c>
      <c r="J302" s="40">
        <v>0</v>
      </c>
      <c r="K302" s="40">
        <v>0</v>
      </c>
      <c r="L302" s="91" t="s">
        <v>13</v>
      </c>
      <c r="M302" s="91" t="s">
        <v>13</v>
      </c>
    </row>
    <row r="303" spans="2:13" ht="12.75" customHeight="1">
      <c r="B303" s="185" t="s">
        <v>175</v>
      </c>
      <c r="C303" s="185"/>
      <c r="D303" s="185"/>
      <c r="E303" s="186" t="s">
        <v>176</v>
      </c>
      <c r="F303" s="186"/>
      <c r="G303" s="186"/>
      <c r="H303" s="12"/>
      <c r="I303" s="40">
        <v>369</v>
      </c>
      <c r="J303" s="40">
        <v>2400</v>
      </c>
      <c r="K303" s="40">
        <v>479</v>
      </c>
      <c r="L303" s="17">
        <f aca="true" t="shared" si="12" ref="L303:L308">K303/J303</f>
        <v>0.19958333333333333</v>
      </c>
      <c r="M303" s="16">
        <f>K303/K448</f>
        <v>4.6764970533435995E-05</v>
      </c>
    </row>
    <row r="304" spans="2:13" ht="26.25" customHeight="1">
      <c r="B304" s="187" t="s">
        <v>129</v>
      </c>
      <c r="C304" s="187"/>
      <c r="D304" s="187"/>
      <c r="E304" s="205" t="s">
        <v>522</v>
      </c>
      <c r="F304" s="205"/>
      <c r="G304" s="205"/>
      <c r="H304" s="12"/>
      <c r="I304" s="40">
        <v>0</v>
      </c>
      <c r="J304" s="40">
        <v>0</v>
      </c>
      <c r="K304" s="40">
        <v>0</v>
      </c>
      <c r="L304" s="91" t="s">
        <v>13</v>
      </c>
      <c r="M304" s="81" t="s">
        <v>13</v>
      </c>
    </row>
    <row r="305" spans="2:13" ht="12.75">
      <c r="B305" s="187" t="s">
        <v>97</v>
      </c>
      <c r="C305" s="187"/>
      <c r="D305" s="187"/>
      <c r="E305" s="186" t="s">
        <v>98</v>
      </c>
      <c r="F305" s="186"/>
      <c r="G305" s="186"/>
      <c r="H305" s="12"/>
      <c r="I305" s="40">
        <v>0</v>
      </c>
      <c r="J305" s="40">
        <v>0</v>
      </c>
      <c r="K305" s="40">
        <v>0</v>
      </c>
      <c r="L305" s="91" t="s">
        <v>13</v>
      </c>
      <c r="M305" s="92" t="s">
        <v>13</v>
      </c>
    </row>
    <row r="306" spans="2:13" ht="16.5" customHeight="1">
      <c r="B306" s="184" t="s">
        <v>334</v>
      </c>
      <c r="C306" s="184"/>
      <c r="D306" s="184"/>
      <c r="E306" s="175" t="s">
        <v>335</v>
      </c>
      <c r="F306" s="175"/>
      <c r="G306" s="175"/>
      <c r="H306" s="28"/>
      <c r="I306" s="39">
        <f>SUM(I307)</f>
        <v>47481.08</v>
      </c>
      <c r="J306" s="39">
        <f>SUM(J307)</f>
        <v>120000</v>
      </c>
      <c r="K306" s="39">
        <f>SUM(K307)</f>
        <v>48429.49</v>
      </c>
      <c r="L306" s="29">
        <f t="shared" si="12"/>
        <v>0.4035790833333333</v>
      </c>
      <c r="M306" s="29">
        <f>K306/K448</f>
        <v>0.004728191383714683</v>
      </c>
    </row>
    <row r="307" spans="2:13" ht="18" customHeight="1">
      <c r="B307" s="185" t="s">
        <v>20</v>
      </c>
      <c r="C307" s="185"/>
      <c r="D307" s="185"/>
      <c r="E307" s="186" t="s">
        <v>21</v>
      </c>
      <c r="F307" s="186"/>
      <c r="G307" s="186"/>
      <c r="H307" s="12"/>
      <c r="I307" s="40">
        <v>47481.08</v>
      </c>
      <c r="J307" s="40">
        <v>120000</v>
      </c>
      <c r="K307" s="40">
        <v>48429.49</v>
      </c>
      <c r="L307" s="17">
        <f t="shared" si="12"/>
        <v>0.4035790833333333</v>
      </c>
      <c r="M307" s="16">
        <f>K307/K448</f>
        <v>0.004728191383714683</v>
      </c>
    </row>
    <row r="308" spans="2:13" ht="16.5" customHeight="1">
      <c r="B308" s="184" t="s">
        <v>338</v>
      </c>
      <c r="C308" s="184"/>
      <c r="D308" s="184"/>
      <c r="E308" s="175" t="s">
        <v>339</v>
      </c>
      <c r="F308" s="175"/>
      <c r="G308" s="175"/>
      <c r="H308" s="28"/>
      <c r="I308" s="39">
        <f>SUM(I309:I312)</f>
        <v>2090.51</v>
      </c>
      <c r="J308" s="39">
        <f>SUM(J309:J312)</f>
        <v>15500</v>
      </c>
      <c r="K308" s="39">
        <f>SUM(K309:K312)</f>
        <v>6403.67</v>
      </c>
      <c r="L308" s="29">
        <f t="shared" si="12"/>
        <v>0.41314</v>
      </c>
      <c r="M308" s="29">
        <f>K308/K448</f>
        <v>0.0006251929829975951</v>
      </c>
    </row>
    <row r="309" spans="2:13" ht="12" customHeight="1">
      <c r="B309" s="187" t="s">
        <v>18</v>
      </c>
      <c r="C309" s="187"/>
      <c r="D309" s="187"/>
      <c r="E309" s="186" t="s">
        <v>19</v>
      </c>
      <c r="F309" s="186"/>
      <c r="G309" s="186"/>
      <c r="H309" s="7"/>
      <c r="I309" s="40">
        <v>261.89</v>
      </c>
      <c r="J309" s="40">
        <v>2000</v>
      </c>
      <c r="K309" s="40">
        <v>244.77</v>
      </c>
      <c r="L309" s="16">
        <f>K309/J309</f>
        <v>0.12238500000000001</v>
      </c>
      <c r="M309" s="16">
        <f>K309/K448</f>
        <v>2.3896997573004443E-05</v>
      </c>
    </row>
    <row r="310" spans="2:13" ht="12.75">
      <c r="B310" s="185" t="s">
        <v>20</v>
      </c>
      <c r="C310" s="185"/>
      <c r="D310" s="185"/>
      <c r="E310" s="186" t="s">
        <v>21</v>
      </c>
      <c r="F310" s="186"/>
      <c r="G310" s="186"/>
      <c r="H310" s="12"/>
      <c r="I310" s="40">
        <v>400</v>
      </c>
      <c r="J310" s="40">
        <v>4500</v>
      </c>
      <c r="K310" s="40">
        <v>2500</v>
      </c>
      <c r="L310" s="17">
        <f aca="true" t="shared" si="13" ref="L310:L373">K310/J310</f>
        <v>0.5555555555555556</v>
      </c>
      <c r="M310" s="16">
        <f>K310/K448</f>
        <v>0.0002440760466254488</v>
      </c>
    </row>
    <row r="311" spans="2:13" ht="12.75">
      <c r="B311" s="187" t="s">
        <v>127</v>
      </c>
      <c r="C311" s="187"/>
      <c r="D311" s="187"/>
      <c r="E311" s="186" t="s">
        <v>270</v>
      </c>
      <c r="F311" s="186"/>
      <c r="G311" s="186"/>
      <c r="H311" s="12"/>
      <c r="I311" s="40">
        <v>22.4</v>
      </c>
      <c r="J311" s="40">
        <v>1500</v>
      </c>
      <c r="K311" s="40">
        <v>0</v>
      </c>
      <c r="L311" s="17">
        <f t="shared" si="13"/>
        <v>0</v>
      </c>
      <c r="M311" s="16">
        <f>K311/K448</f>
        <v>0</v>
      </c>
    </row>
    <row r="312" spans="2:13" ht="12.75">
      <c r="B312" s="185" t="s">
        <v>175</v>
      </c>
      <c r="C312" s="185"/>
      <c r="D312" s="185"/>
      <c r="E312" s="186" t="s">
        <v>176</v>
      </c>
      <c r="F312" s="186"/>
      <c r="G312" s="186"/>
      <c r="H312" s="12"/>
      <c r="I312" s="40">
        <v>1406.22</v>
      </c>
      <c r="J312" s="40">
        <v>7500</v>
      </c>
      <c r="K312" s="40">
        <v>3658.9</v>
      </c>
      <c r="L312" s="17">
        <f t="shared" si="13"/>
        <v>0.48785333333333336</v>
      </c>
      <c r="M312" s="16">
        <f>K312/K448</f>
        <v>0.00035721993879914187</v>
      </c>
    </row>
    <row r="313" spans="2:13" ht="16.5" customHeight="1">
      <c r="B313" s="184" t="s">
        <v>344</v>
      </c>
      <c r="C313" s="184"/>
      <c r="D313" s="184"/>
      <c r="E313" s="175" t="s">
        <v>25</v>
      </c>
      <c r="F313" s="175"/>
      <c r="G313" s="175"/>
      <c r="H313" s="28"/>
      <c r="I313" s="39">
        <f>SUM(I314:I315)</f>
        <v>3362.25</v>
      </c>
      <c r="J313" s="39">
        <f>SUM(J314:J315)</f>
        <v>26250</v>
      </c>
      <c r="K313" s="39">
        <f>SUM(K314:K315)</f>
        <v>19500</v>
      </c>
      <c r="L313" s="29">
        <f t="shared" si="13"/>
        <v>0.7428571428571429</v>
      </c>
      <c r="M313" s="29">
        <f>K313/K448</f>
        <v>0.0019037931636785006</v>
      </c>
    </row>
    <row r="314" spans="2:13" ht="12.75" customHeight="1">
      <c r="B314" s="187" t="s">
        <v>18</v>
      </c>
      <c r="C314" s="187"/>
      <c r="D314" s="187"/>
      <c r="E314" s="186" t="s">
        <v>19</v>
      </c>
      <c r="F314" s="186"/>
      <c r="G314" s="186"/>
      <c r="H314" s="12"/>
      <c r="I314" s="40">
        <v>362.25</v>
      </c>
      <c r="J314" s="40">
        <v>250</v>
      </c>
      <c r="K314" s="40">
        <v>0</v>
      </c>
      <c r="L314" s="17">
        <f t="shared" si="13"/>
        <v>0</v>
      </c>
      <c r="M314" s="16">
        <f>K314/K448</f>
        <v>0</v>
      </c>
    </row>
    <row r="315" spans="2:13" ht="12.75">
      <c r="B315" s="187" t="s">
        <v>169</v>
      </c>
      <c r="C315" s="187"/>
      <c r="D315" s="187"/>
      <c r="E315" s="186" t="s">
        <v>170</v>
      </c>
      <c r="F315" s="186"/>
      <c r="G315" s="186"/>
      <c r="H315" s="12"/>
      <c r="I315" s="40">
        <v>3000</v>
      </c>
      <c r="J315" s="40">
        <v>26000</v>
      </c>
      <c r="K315" s="40">
        <v>19500</v>
      </c>
      <c r="L315" s="11">
        <f t="shared" si="13"/>
        <v>0.75</v>
      </c>
      <c r="M315" s="16">
        <f>K315/K448</f>
        <v>0.0019037931636785006</v>
      </c>
    </row>
    <row r="316" spans="2:13" ht="12.75">
      <c r="B316" s="176" t="s">
        <v>350</v>
      </c>
      <c r="C316" s="176"/>
      <c r="D316" s="176"/>
      <c r="E316" s="177" t="s">
        <v>351</v>
      </c>
      <c r="F316" s="177"/>
      <c r="G316" s="177"/>
      <c r="H316" s="4"/>
      <c r="I316" s="38">
        <f>SUM(I317,I319,I322)</f>
        <v>35251.14</v>
      </c>
      <c r="J316" s="38">
        <f>SUM(J317,J319,J322)</f>
        <v>91000</v>
      </c>
      <c r="K316" s="38">
        <f>SUM(K317,K319,K322)</f>
        <v>41920.8</v>
      </c>
      <c r="L316" s="18">
        <f t="shared" si="13"/>
        <v>0.4606681318681319</v>
      </c>
      <c r="M316" s="18">
        <f>K316/K448</f>
        <v>0.004092745254150446</v>
      </c>
    </row>
    <row r="317" spans="2:13" ht="12.75">
      <c r="B317" s="184" t="s">
        <v>352</v>
      </c>
      <c r="C317" s="184"/>
      <c r="D317" s="184"/>
      <c r="E317" s="181" t="s">
        <v>523</v>
      </c>
      <c r="F317" s="182"/>
      <c r="G317" s="183"/>
      <c r="H317" s="28"/>
      <c r="I317" s="39">
        <f>SUM(I318)</f>
        <v>2000</v>
      </c>
      <c r="J317" s="39">
        <f>SUM(J318)</f>
        <v>5000</v>
      </c>
      <c r="K317" s="39">
        <f>SUM(K318)</f>
        <v>0</v>
      </c>
      <c r="L317" s="29">
        <f t="shared" si="13"/>
        <v>0</v>
      </c>
      <c r="M317" s="29">
        <f>K317/K448</f>
        <v>0</v>
      </c>
    </row>
    <row r="318" spans="2:13" ht="12.75">
      <c r="B318" s="226" t="s">
        <v>20</v>
      </c>
      <c r="C318" s="226"/>
      <c r="D318" s="226"/>
      <c r="E318" s="303" t="s">
        <v>21</v>
      </c>
      <c r="F318" s="303"/>
      <c r="G318" s="303"/>
      <c r="H318" s="19"/>
      <c r="I318" s="43">
        <v>2000</v>
      </c>
      <c r="J318" s="43">
        <v>5000</v>
      </c>
      <c r="K318" s="43">
        <v>0</v>
      </c>
      <c r="L318" s="16">
        <f t="shared" si="13"/>
        <v>0</v>
      </c>
      <c r="M318" s="16">
        <f>K318/K448</f>
        <v>0</v>
      </c>
    </row>
    <row r="319" spans="2:13" ht="12.75">
      <c r="B319" s="184" t="s">
        <v>355</v>
      </c>
      <c r="C319" s="184"/>
      <c r="D319" s="184"/>
      <c r="E319" s="175" t="s">
        <v>356</v>
      </c>
      <c r="F319" s="175"/>
      <c r="G319" s="175"/>
      <c r="H319" s="28"/>
      <c r="I319" s="39">
        <f>SUM(I320)</f>
        <v>15000</v>
      </c>
      <c r="J319" s="39">
        <f>SUM(J320:J321)</f>
        <v>16000</v>
      </c>
      <c r="K319" s="39">
        <f>SUM(K320:K321)</f>
        <v>8000</v>
      </c>
      <c r="L319" s="29">
        <f t="shared" si="13"/>
        <v>0.5</v>
      </c>
      <c r="M319" s="29">
        <f>K319/K448</f>
        <v>0.0007810433492014361</v>
      </c>
    </row>
    <row r="320" spans="2:13" ht="12.75">
      <c r="B320" s="187" t="s">
        <v>357</v>
      </c>
      <c r="C320" s="187"/>
      <c r="D320" s="187"/>
      <c r="E320" s="186" t="s">
        <v>358</v>
      </c>
      <c r="F320" s="186"/>
      <c r="G320" s="186"/>
      <c r="H320" s="12"/>
      <c r="I320" s="40">
        <v>15000</v>
      </c>
      <c r="J320" s="40">
        <v>0</v>
      </c>
      <c r="K320" s="40">
        <v>0</v>
      </c>
      <c r="L320" s="91" t="s">
        <v>13</v>
      </c>
      <c r="M320" s="91" t="s">
        <v>13</v>
      </c>
    </row>
    <row r="321" spans="2:13" ht="27.75" customHeight="1">
      <c r="B321" s="188" t="s">
        <v>595</v>
      </c>
      <c r="C321" s="246"/>
      <c r="D321" s="247"/>
      <c r="E321" s="297" t="s">
        <v>596</v>
      </c>
      <c r="F321" s="304"/>
      <c r="G321" s="305"/>
      <c r="H321" s="12"/>
      <c r="I321" s="40">
        <v>0</v>
      </c>
      <c r="J321" s="40">
        <v>16000</v>
      </c>
      <c r="K321" s="40">
        <v>8000</v>
      </c>
      <c r="L321" s="16">
        <f>K321/J321</f>
        <v>0.5</v>
      </c>
      <c r="M321" s="16">
        <f>K321/K448</f>
        <v>0.0007810433492014361</v>
      </c>
    </row>
    <row r="322" spans="2:13" ht="12.75">
      <c r="B322" s="184" t="s">
        <v>359</v>
      </c>
      <c r="C322" s="184"/>
      <c r="D322" s="184"/>
      <c r="E322" s="175" t="s">
        <v>360</v>
      </c>
      <c r="F322" s="175"/>
      <c r="G322" s="175"/>
      <c r="H322" s="28"/>
      <c r="I322" s="39">
        <f>SUM(I323:I325)</f>
        <v>18251.14</v>
      </c>
      <c r="J322" s="39">
        <f>SUM(J323:J325)</f>
        <v>70000</v>
      </c>
      <c r="K322" s="39">
        <f>SUM(K323:K325)</f>
        <v>33920.8</v>
      </c>
      <c r="L322" s="29">
        <f t="shared" si="13"/>
        <v>0.4845828571428572</v>
      </c>
      <c r="M322" s="29">
        <f>K322/K448</f>
        <v>0.00331170190494901</v>
      </c>
    </row>
    <row r="323" spans="2:13" ht="12.75">
      <c r="B323" s="187" t="s">
        <v>357</v>
      </c>
      <c r="C323" s="187"/>
      <c r="D323" s="187"/>
      <c r="E323" s="186" t="s">
        <v>358</v>
      </c>
      <c r="F323" s="186"/>
      <c r="G323" s="186"/>
      <c r="H323" s="12"/>
      <c r="I323" s="40">
        <v>15000</v>
      </c>
      <c r="J323" s="40">
        <v>0</v>
      </c>
      <c r="K323" s="40">
        <v>0</v>
      </c>
      <c r="L323" s="91" t="s">
        <v>13</v>
      </c>
      <c r="M323" s="91" t="s">
        <v>13</v>
      </c>
    </row>
    <row r="324" spans="2:13" ht="26.25" customHeight="1">
      <c r="B324" s="188" t="s">
        <v>595</v>
      </c>
      <c r="C324" s="246"/>
      <c r="D324" s="247"/>
      <c r="E324" s="297" t="s">
        <v>596</v>
      </c>
      <c r="F324" s="298"/>
      <c r="G324" s="299"/>
      <c r="H324" s="12"/>
      <c r="I324" s="40">
        <v>0</v>
      </c>
      <c r="J324" s="40">
        <v>62000</v>
      </c>
      <c r="K324" s="40">
        <v>31000</v>
      </c>
      <c r="L324" s="17">
        <f t="shared" si="13"/>
        <v>0.5</v>
      </c>
      <c r="M324" s="16">
        <f>K324/K448</f>
        <v>0.0030265429781555653</v>
      </c>
    </row>
    <row r="325" spans="2:13" ht="12.75">
      <c r="B325" s="187" t="s">
        <v>44</v>
      </c>
      <c r="C325" s="187"/>
      <c r="D325" s="187"/>
      <c r="E325" s="186" t="s">
        <v>45</v>
      </c>
      <c r="F325" s="186"/>
      <c r="G325" s="186"/>
      <c r="H325" s="12"/>
      <c r="I325" s="40">
        <v>3251.14</v>
      </c>
      <c r="J325" s="40">
        <v>8000</v>
      </c>
      <c r="K325" s="40">
        <v>2920.8</v>
      </c>
      <c r="L325" s="17">
        <f t="shared" si="13"/>
        <v>0.36510000000000004</v>
      </c>
      <c r="M325" s="16">
        <f>K325/K448</f>
        <v>0.0002851589267934444</v>
      </c>
    </row>
    <row r="326" spans="2:13" ht="12.75">
      <c r="B326" s="176" t="s">
        <v>365</v>
      </c>
      <c r="C326" s="176"/>
      <c r="D326" s="176"/>
      <c r="E326" s="177" t="s">
        <v>366</v>
      </c>
      <c r="F326" s="177"/>
      <c r="G326" s="177"/>
      <c r="H326" s="4"/>
      <c r="I326" s="38">
        <f>SUM(I327,I329,I333,I339,I341,I344,I346,I348,I386)</f>
        <v>1203169.53</v>
      </c>
      <c r="J326" s="38">
        <f>SUM(J327,J329,J331,J333,J339,J341,J344,J346,J348,J386)</f>
        <v>2411370.18</v>
      </c>
      <c r="K326" s="38">
        <f>SUM(K327,K329,K331,K333,K339,K341,K344,K346,K348,K386)</f>
        <v>1191251.04</v>
      </c>
      <c r="L326" s="18">
        <f t="shared" si="13"/>
        <v>0.4940141708147025</v>
      </c>
      <c r="M326" s="18">
        <f>K326/K448</f>
        <v>0.11630233775266176</v>
      </c>
    </row>
    <row r="327" spans="2:13" ht="12.75">
      <c r="B327" s="210" t="s">
        <v>367</v>
      </c>
      <c r="C327" s="184"/>
      <c r="D327" s="184"/>
      <c r="E327" s="223" t="s">
        <v>524</v>
      </c>
      <c r="F327" s="182"/>
      <c r="G327" s="183"/>
      <c r="H327" s="28"/>
      <c r="I327" s="39">
        <f>SUM(I328)</f>
        <v>74155.47</v>
      </c>
      <c r="J327" s="39">
        <f>SUM(J328)</f>
        <v>140000</v>
      </c>
      <c r="K327" s="39">
        <f>SUM(K328)</f>
        <v>92177.99</v>
      </c>
      <c r="L327" s="33">
        <f t="shared" si="13"/>
        <v>0.6584142142857143</v>
      </c>
      <c r="M327" s="102">
        <f>K327/K448</f>
        <v>0.008999375754032063</v>
      </c>
    </row>
    <row r="328" spans="2:13" ht="27" customHeight="1">
      <c r="B328" s="226" t="s">
        <v>368</v>
      </c>
      <c r="C328" s="226"/>
      <c r="D328" s="226"/>
      <c r="E328" s="227" t="s">
        <v>525</v>
      </c>
      <c r="F328" s="228"/>
      <c r="G328" s="229"/>
      <c r="H328" s="19"/>
      <c r="I328" s="43">
        <v>74155.47</v>
      </c>
      <c r="J328" s="43">
        <v>140000</v>
      </c>
      <c r="K328" s="43">
        <v>92177.99</v>
      </c>
      <c r="L328" s="17">
        <f t="shared" si="13"/>
        <v>0.6584142142857143</v>
      </c>
      <c r="M328" s="63">
        <f>K328/K448</f>
        <v>0.008999375754032063</v>
      </c>
    </row>
    <row r="329" spans="2:13" ht="15" customHeight="1">
      <c r="B329" s="210" t="s">
        <v>597</v>
      </c>
      <c r="C329" s="184"/>
      <c r="D329" s="184"/>
      <c r="E329" s="223" t="s">
        <v>537</v>
      </c>
      <c r="F329" s="182"/>
      <c r="G329" s="183"/>
      <c r="H329" s="19"/>
      <c r="I329" s="39">
        <f>SUM(I330)</f>
        <v>0</v>
      </c>
      <c r="J329" s="39">
        <f>SUM(J330)</f>
        <v>5000</v>
      </c>
      <c r="K329" s="39">
        <f>SUM(K330)</f>
        <v>0</v>
      </c>
      <c r="L329" s="33">
        <f>K329/J329</f>
        <v>0</v>
      </c>
      <c r="M329" s="29">
        <f>K329/K448</f>
        <v>0</v>
      </c>
    </row>
    <row r="330" spans="2:13" ht="13.5" customHeight="1">
      <c r="B330" s="187" t="s">
        <v>371</v>
      </c>
      <c r="C330" s="187"/>
      <c r="D330" s="187"/>
      <c r="E330" s="186" t="s">
        <v>372</v>
      </c>
      <c r="F330" s="186"/>
      <c r="G330" s="186"/>
      <c r="H330" s="19"/>
      <c r="I330" s="43">
        <v>0</v>
      </c>
      <c r="J330" s="43">
        <v>5000</v>
      </c>
      <c r="K330" s="43">
        <v>0</v>
      </c>
      <c r="L330" s="17">
        <f>K330/J330</f>
        <v>0</v>
      </c>
      <c r="M330" s="16">
        <f>K330/K448</f>
        <v>0</v>
      </c>
    </row>
    <row r="331" spans="2:13" ht="13.5" customHeight="1">
      <c r="B331" s="264" t="s">
        <v>598</v>
      </c>
      <c r="C331" s="306"/>
      <c r="D331" s="307"/>
      <c r="E331" s="267" t="s">
        <v>599</v>
      </c>
      <c r="F331" s="268"/>
      <c r="G331" s="269"/>
      <c r="H331" s="19"/>
      <c r="I331" s="43">
        <f>SUM(I332)</f>
        <v>0</v>
      </c>
      <c r="J331" s="43">
        <f>SUM(J332)</f>
        <v>5000</v>
      </c>
      <c r="K331" s="43">
        <f>SUM(K332)</f>
        <v>2520.42</v>
      </c>
      <c r="L331" s="17">
        <f>K331/J331</f>
        <v>0.504084</v>
      </c>
      <c r="M331" s="16">
        <f>K331/K448</f>
        <v>0.00024606965977428546</v>
      </c>
    </row>
    <row r="332" spans="2:13" ht="13.5" customHeight="1">
      <c r="B332" s="188" t="s">
        <v>371</v>
      </c>
      <c r="C332" s="189"/>
      <c r="D332" s="190"/>
      <c r="E332" s="186" t="s">
        <v>372</v>
      </c>
      <c r="F332" s="186"/>
      <c r="G332" s="186"/>
      <c r="H332" s="19"/>
      <c r="I332" s="43">
        <v>0</v>
      </c>
      <c r="J332" s="43">
        <v>5000</v>
      </c>
      <c r="K332" s="43">
        <v>2520.42</v>
      </c>
      <c r="L332" s="17">
        <f>K332/J332</f>
        <v>0.504084</v>
      </c>
      <c r="M332" s="16">
        <f>K332/K448</f>
        <v>0.00024606965977428546</v>
      </c>
    </row>
    <row r="333" spans="2:13" ht="38.25" customHeight="1">
      <c r="B333" s="184" t="s">
        <v>369</v>
      </c>
      <c r="C333" s="184"/>
      <c r="D333" s="184"/>
      <c r="E333" s="206" t="s">
        <v>370</v>
      </c>
      <c r="F333" s="206"/>
      <c r="G333" s="206"/>
      <c r="H333" s="28"/>
      <c r="I333" s="39">
        <f>SUM(I334:I338)</f>
        <v>570286.81</v>
      </c>
      <c r="J333" s="39">
        <f>SUM(J334:J338)</f>
        <v>1197600</v>
      </c>
      <c r="K333" s="39">
        <f>SUM(K334:K338)</f>
        <v>599587.31</v>
      </c>
      <c r="L333" s="33">
        <f t="shared" si="13"/>
        <v>0.500657406479626</v>
      </c>
      <c r="M333" s="33">
        <f>K333/K448</f>
        <v>0.058537960092634976</v>
      </c>
    </row>
    <row r="334" spans="2:13" ht="52.5" customHeight="1">
      <c r="B334" s="258" t="s">
        <v>600</v>
      </c>
      <c r="C334" s="259"/>
      <c r="D334" s="260"/>
      <c r="E334" s="308" t="s">
        <v>601</v>
      </c>
      <c r="F334" s="309"/>
      <c r="G334" s="310"/>
      <c r="H334" s="28"/>
      <c r="I334" s="39">
        <v>0</v>
      </c>
      <c r="J334" s="39">
        <v>15600</v>
      </c>
      <c r="K334" s="39">
        <v>15534.92</v>
      </c>
      <c r="L334" s="33">
        <f>K334/J334</f>
        <v>0.9958282051282051</v>
      </c>
      <c r="M334" s="33">
        <f>K334/K448</f>
        <v>0.0015166807432970468</v>
      </c>
    </row>
    <row r="335" spans="2:13" ht="12.75" customHeight="1">
      <c r="B335" s="187" t="s">
        <v>371</v>
      </c>
      <c r="C335" s="187"/>
      <c r="D335" s="187"/>
      <c r="E335" s="186" t="s">
        <v>372</v>
      </c>
      <c r="F335" s="186"/>
      <c r="G335" s="186"/>
      <c r="H335" s="12"/>
      <c r="I335" s="40">
        <v>539949.16</v>
      </c>
      <c r="J335" s="40">
        <v>1109100</v>
      </c>
      <c r="K335" s="40">
        <v>560988.97</v>
      </c>
      <c r="L335" s="17">
        <f t="shared" si="13"/>
        <v>0.5058055811017942</v>
      </c>
      <c r="M335" s="17">
        <f>K335/K448</f>
        <v>0.054769587999232996</v>
      </c>
    </row>
    <row r="336" spans="2:13" ht="12.75" customHeight="1">
      <c r="B336" s="187" t="s">
        <v>36</v>
      </c>
      <c r="C336" s="187"/>
      <c r="D336" s="187"/>
      <c r="E336" s="186" t="s">
        <v>37</v>
      </c>
      <c r="F336" s="186"/>
      <c r="G336" s="186"/>
      <c r="H336" s="12"/>
      <c r="I336" s="40">
        <v>10837.32</v>
      </c>
      <c r="J336" s="40">
        <v>30400</v>
      </c>
      <c r="K336" s="40">
        <v>10890.23</v>
      </c>
      <c r="L336" s="11">
        <f t="shared" si="13"/>
        <v>0.35823125</v>
      </c>
      <c r="M336" s="17">
        <f>K336/K448</f>
        <v>0.0010632177140967446</v>
      </c>
    </row>
    <row r="337" spans="2:13" ht="12.75" customHeight="1">
      <c r="B337" s="187" t="s">
        <v>40</v>
      </c>
      <c r="C337" s="187"/>
      <c r="D337" s="187"/>
      <c r="E337" s="186" t="s">
        <v>41</v>
      </c>
      <c r="F337" s="186"/>
      <c r="G337" s="186"/>
      <c r="H337" s="12"/>
      <c r="I337" s="40">
        <v>19212.92</v>
      </c>
      <c r="J337" s="40">
        <v>41750</v>
      </c>
      <c r="K337" s="40">
        <v>11863.04</v>
      </c>
      <c r="L337" s="11">
        <f t="shared" si="13"/>
        <v>0.28414467065868265</v>
      </c>
      <c r="M337" s="17">
        <f>K337/K448</f>
        <v>0.0011581935616638258</v>
      </c>
    </row>
    <row r="338" spans="2:13" ht="12.75" customHeight="1">
      <c r="B338" s="187" t="s">
        <v>42</v>
      </c>
      <c r="C338" s="187"/>
      <c r="D338" s="187"/>
      <c r="E338" s="186" t="s">
        <v>43</v>
      </c>
      <c r="F338" s="186"/>
      <c r="G338" s="186"/>
      <c r="H338" s="12"/>
      <c r="I338" s="40">
        <v>287.41</v>
      </c>
      <c r="J338" s="40">
        <v>750</v>
      </c>
      <c r="K338" s="40">
        <v>310.15</v>
      </c>
      <c r="L338" s="11">
        <f t="shared" si="13"/>
        <v>0.4135333333333333</v>
      </c>
      <c r="M338" s="17">
        <f>K338/K448</f>
        <v>3.0280074344353178E-05</v>
      </c>
    </row>
    <row r="339" spans="2:13" ht="39" customHeight="1">
      <c r="B339" s="184" t="s">
        <v>379</v>
      </c>
      <c r="C339" s="184"/>
      <c r="D339" s="184"/>
      <c r="E339" s="206" t="s">
        <v>380</v>
      </c>
      <c r="F339" s="206"/>
      <c r="G339" s="206"/>
      <c r="H339" s="28"/>
      <c r="I339" s="39">
        <f>SUM(I340)</f>
        <v>11323.47</v>
      </c>
      <c r="J339" s="39">
        <f>SUM(J340)</f>
        <v>24000</v>
      </c>
      <c r="K339" s="39">
        <f>SUM(K340)</f>
        <v>12041.6</v>
      </c>
      <c r="L339" s="33">
        <f t="shared" si="13"/>
        <v>0.5017333333333334</v>
      </c>
      <c r="M339" s="29">
        <f>K339/K448</f>
        <v>0.0011756264492180017</v>
      </c>
    </row>
    <row r="340" spans="2:13" ht="12.75" customHeight="1">
      <c r="B340" s="187" t="s">
        <v>381</v>
      </c>
      <c r="C340" s="187"/>
      <c r="D340" s="187"/>
      <c r="E340" s="186" t="s">
        <v>382</v>
      </c>
      <c r="F340" s="186"/>
      <c r="G340" s="186"/>
      <c r="H340" s="12"/>
      <c r="I340" s="40">
        <v>11323.47</v>
      </c>
      <c r="J340" s="40">
        <v>24000</v>
      </c>
      <c r="K340" s="40">
        <v>12041.6</v>
      </c>
      <c r="L340" s="22">
        <f t="shared" si="13"/>
        <v>0.5017333333333334</v>
      </c>
      <c r="M340" s="22">
        <f>K340/K448</f>
        <v>0.0011756264492180017</v>
      </c>
    </row>
    <row r="341" spans="2:13" ht="27" customHeight="1">
      <c r="B341" s="184" t="s">
        <v>383</v>
      </c>
      <c r="C341" s="184"/>
      <c r="D341" s="184"/>
      <c r="E341" s="206" t="s">
        <v>384</v>
      </c>
      <c r="F341" s="206"/>
      <c r="G341" s="206"/>
      <c r="H341" s="28"/>
      <c r="I341" s="39">
        <f>SUM(I342:I343)</f>
        <v>96632.84</v>
      </c>
      <c r="J341" s="39">
        <f>SUM(J342:J343)</f>
        <v>181000</v>
      </c>
      <c r="K341" s="41">
        <f>SUM(K342:K343)</f>
        <v>53891.82</v>
      </c>
      <c r="L341" s="50">
        <f t="shared" si="13"/>
        <v>0.29774486187845306</v>
      </c>
      <c r="M341" s="50">
        <f>K341/K448</f>
        <v>0.005261480948420117</v>
      </c>
    </row>
    <row r="342" spans="2:13" ht="12.75" customHeight="1">
      <c r="B342" s="187" t="s">
        <v>371</v>
      </c>
      <c r="C342" s="187"/>
      <c r="D342" s="187"/>
      <c r="E342" s="186" t="s">
        <v>372</v>
      </c>
      <c r="F342" s="186"/>
      <c r="G342" s="186"/>
      <c r="H342" s="12"/>
      <c r="I342" s="40">
        <v>96632.84</v>
      </c>
      <c r="J342" s="40">
        <v>167350</v>
      </c>
      <c r="K342" s="40">
        <v>53891.82</v>
      </c>
      <c r="L342" s="37">
        <f>K342/J342</f>
        <v>0.3220305945622946</v>
      </c>
      <c r="M342" s="37">
        <f>K342/K448</f>
        <v>0.005261480948420117</v>
      </c>
    </row>
    <row r="343" spans="2:13" ht="12.75" customHeight="1">
      <c r="B343" s="187" t="s">
        <v>538</v>
      </c>
      <c r="C343" s="187"/>
      <c r="D343" s="187"/>
      <c r="E343" s="186" t="s">
        <v>372</v>
      </c>
      <c r="F343" s="186"/>
      <c r="G343" s="186"/>
      <c r="H343" s="12"/>
      <c r="I343" s="40">
        <v>0</v>
      </c>
      <c r="J343" s="40">
        <v>13650</v>
      </c>
      <c r="K343" s="40">
        <v>0</v>
      </c>
      <c r="L343" s="17">
        <f t="shared" si="13"/>
        <v>0</v>
      </c>
      <c r="M343" s="17">
        <f>K343/K448</f>
        <v>0</v>
      </c>
    </row>
    <row r="344" spans="2:13" ht="12.75" customHeight="1">
      <c r="B344" s="184" t="s">
        <v>386</v>
      </c>
      <c r="C344" s="184"/>
      <c r="D344" s="184"/>
      <c r="E344" s="175" t="s">
        <v>387</v>
      </c>
      <c r="F344" s="175"/>
      <c r="G344" s="175"/>
      <c r="H344" s="28"/>
      <c r="I344" s="39">
        <f>SUM(I345)</f>
        <v>70447.61</v>
      </c>
      <c r="J344" s="39">
        <f>SUM(J345)</f>
        <v>110000</v>
      </c>
      <c r="K344" s="39">
        <f>SUM(K345)</f>
        <v>67961.19</v>
      </c>
      <c r="L344" s="29">
        <f t="shared" si="13"/>
        <v>0.6178290000000001</v>
      </c>
      <c r="M344" s="29">
        <f>K344/K448</f>
        <v>0.006635079431664395</v>
      </c>
    </row>
    <row r="345" spans="2:13" ht="12.75" customHeight="1">
      <c r="B345" s="187" t="s">
        <v>371</v>
      </c>
      <c r="C345" s="187"/>
      <c r="D345" s="187"/>
      <c r="E345" s="186" t="s">
        <v>372</v>
      </c>
      <c r="F345" s="186"/>
      <c r="G345" s="186"/>
      <c r="H345" s="12"/>
      <c r="I345" s="40">
        <v>70447.61</v>
      </c>
      <c r="J345" s="40">
        <v>110000</v>
      </c>
      <c r="K345" s="40">
        <v>67961.19</v>
      </c>
      <c r="L345" s="16">
        <f t="shared" si="13"/>
        <v>0.6178290000000001</v>
      </c>
      <c r="M345" s="16">
        <f>K345/K448</f>
        <v>0.006635079431664395</v>
      </c>
    </row>
    <row r="346" spans="2:13" ht="12.75" customHeight="1">
      <c r="B346" s="184" t="s">
        <v>539</v>
      </c>
      <c r="C346" s="184"/>
      <c r="D346" s="184"/>
      <c r="E346" s="175" t="s">
        <v>540</v>
      </c>
      <c r="F346" s="175"/>
      <c r="G346" s="175"/>
      <c r="H346" s="12"/>
      <c r="I346" s="39">
        <f>SUM(I347)</f>
        <v>68874.67</v>
      </c>
      <c r="J346" s="39">
        <f>SUM(J347)</f>
        <v>149000</v>
      </c>
      <c r="K346" s="39">
        <f>SUM(K347)</f>
        <v>70528.85</v>
      </c>
      <c r="L346" s="29">
        <f>K346/J346</f>
        <v>0.47334798657718125</v>
      </c>
      <c r="M346" s="29">
        <f>SUM(M347)</f>
        <v>0.006885761152415714</v>
      </c>
    </row>
    <row r="347" spans="2:13" ht="12.75" customHeight="1">
      <c r="B347" s="187" t="s">
        <v>371</v>
      </c>
      <c r="C347" s="187"/>
      <c r="D347" s="187"/>
      <c r="E347" s="186" t="s">
        <v>372</v>
      </c>
      <c r="F347" s="186"/>
      <c r="G347" s="186"/>
      <c r="H347" s="12"/>
      <c r="I347" s="40">
        <v>68874.67</v>
      </c>
      <c r="J347" s="40">
        <v>149000</v>
      </c>
      <c r="K347" s="40">
        <v>70528.85</v>
      </c>
      <c r="L347" s="16">
        <f>K347/J347</f>
        <v>0.47334798657718125</v>
      </c>
      <c r="M347" s="16">
        <f>K347/K448</f>
        <v>0.006885761152415714</v>
      </c>
    </row>
    <row r="348" spans="2:13" ht="12.75">
      <c r="B348" s="184" t="s">
        <v>390</v>
      </c>
      <c r="C348" s="184"/>
      <c r="D348" s="184"/>
      <c r="E348" s="175" t="s">
        <v>391</v>
      </c>
      <c r="F348" s="175"/>
      <c r="G348" s="175"/>
      <c r="H348" s="28"/>
      <c r="I348" s="39">
        <f>SUM(I349:I385)</f>
        <v>258163.46</v>
      </c>
      <c r="J348" s="39">
        <f>SUM(J349:J385)</f>
        <v>506350.00000000006</v>
      </c>
      <c r="K348" s="39">
        <f>SUM(K349:K385)</f>
        <v>239515.15999999997</v>
      </c>
      <c r="L348" s="29">
        <f t="shared" si="13"/>
        <v>0.4730229288041867</v>
      </c>
      <c r="M348" s="29">
        <f>K348/K448</f>
        <v>0.02338396534386473</v>
      </c>
    </row>
    <row r="349" spans="2:13" ht="12.75">
      <c r="B349" s="187" t="s">
        <v>34</v>
      </c>
      <c r="C349" s="187"/>
      <c r="D349" s="187"/>
      <c r="E349" s="186" t="s">
        <v>35</v>
      </c>
      <c r="F349" s="186"/>
      <c r="G349" s="186"/>
      <c r="H349" s="12"/>
      <c r="I349" s="40">
        <v>0</v>
      </c>
      <c r="J349" s="40">
        <v>706.83</v>
      </c>
      <c r="K349" s="40">
        <v>706.83</v>
      </c>
      <c r="L349" s="16">
        <f t="shared" si="13"/>
        <v>1</v>
      </c>
      <c r="M349" s="16">
        <f>K349/K448</f>
        <v>6.90081088145064E-05</v>
      </c>
    </row>
    <row r="350" spans="2:13" ht="12.75">
      <c r="B350" s="187" t="s">
        <v>36</v>
      </c>
      <c r="C350" s="187"/>
      <c r="D350" s="187"/>
      <c r="E350" s="186" t="s">
        <v>37</v>
      </c>
      <c r="F350" s="186"/>
      <c r="G350" s="186"/>
      <c r="H350" s="12"/>
      <c r="I350" s="40">
        <v>130159.82</v>
      </c>
      <c r="J350" s="40">
        <v>213551.75</v>
      </c>
      <c r="K350" s="40">
        <v>125585.93</v>
      </c>
      <c r="L350" s="16">
        <f t="shared" si="13"/>
        <v>0.588081952032704</v>
      </c>
      <c r="M350" s="16">
        <f>K350/K448</f>
        <v>0.01226100692247214</v>
      </c>
    </row>
    <row r="351" spans="2:13" ht="12.75">
      <c r="B351" s="187" t="s">
        <v>541</v>
      </c>
      <c r="C351" s="187"/>
      <c r="D351" s="187"/>
      <c r="E351" s="186" t="s">
        <v>37</v>
      </c>
      <c r="F351" s="186"/>
      <c r="G351" s="186"/>
      <c r="H351" s="12"/>
      <c r="I351" s="40">
        <v>12809.83</v>
      </c>
      <c r="J351" s="40">
        <v>40012.61</v>
      </c>
      <c r="K351" s="40">
        <v>0</v>
      </c>
      <c r="L351" s="16">
        <f t="shared" si="13"/>
        <v>0</v>
      </c>
      <c r="M351" s="16">
        <f>K351/K448</f>
        <v>0</v>
      </c>
    </row>
    <row r="352" spans="2:13" ht="12.75">
      <c r="B352" s="187" t="s">
        <v>542</v>
      </c>
      <c r="C352" s="187"/>
      <c r="D352" s="187"/>
      <c r="E352" s="186" t="s">
        <v>37</v>
      </c>
      <c r="F352" s="186"/>
      <c r="G352" s="186"/>
      <c r="H352" s="12"/>
      <c r="I352" s="40">
        <v>678.17</v>
      </c>
      <c r="J352" s="40">
        <v>2118.31</v>
      </c>
      <c r="K352" s="40">
        <v>0</v>
      </c>
      <c r="L352" s="16">
        <f t="shared" si="13"/>
        <v>0</v>
      </c>
      <c r="M352" s="16">
        <f>K352/K448</f>
        <v>0</v>
      </c>
    </row>
    <row r="353" spans="2:13" ht="12.75">
      <c r="B353" s="187" t="s">
        <v>38</v>
      </c>
      <c r="C353" s="187"/>
      <c r="D353" s="187"/>
      <c r="E353" s="186" t="s">
        <v>39</v>
      </c>
      <c r="F353" s="186"/>
      <c r="G353" s="186"/>
      <c r="H353" s="12"/>
      <c r="I353" s="40">
        <v>28212.15</v>
      </c>
      <c r="J353" s="40">
        <v>26448.25</v>
      </c>
      <c r="K353" s="40">
        <v>26448.25</v>
      </c>
      <c r="L353" s="16">
        <f t="shared" si="13"/>
        <v>1</v>
      </c>
      <c r="M353" s="16">
        <f>K353/K448</f>
        <v>0.0025821537200646106</v>
      </c>
    </row>
    <row r="354" spans="2:13" ht="12.75">
      <c r="B354" s="187" t="s">
        <v>543</v>
      </c>
      <c r="C354" s="187"/>
      <c r="D354" s="187"/>
      <c r="E354" s="186" t="s">
        <v>39</v>
      </c>
      <c r="F354" s="186"/>
      <c r="G354" s="186"/>
      <c r="H354" s="12"/>
      <c r="I354" s="40">
        <v>0</v>
      </c>
      <c r="J354" s="40">
        <v>1819.83</v>
      </c>
      <c r="K354" s="40">
        <v>0</v>
      </c>
      <c r="L354" s="16">
        <f>K354/J354</f>
        <v>0</v>
      </c>
      <c r="M354" s="16">
        <f>K354/K448</f>
        <v>0</v>
      </c>
    </row>
    <row r="355" spans="2:13" ht="12.75">
      <c r="B355" s="187" t="s">
        <v>544</v>
      </c>
      <c r="C355" s="187"/>
      <c r="D355" s="187"/>
      <c r="E355" s="186" t="s">
        <v>39</v>
      </c>
      <c r="F355" s="186"/>
      <c r="G355" s="186"/>
      <c r="H355" s="12"/>
      <c r="I355" s="40">
        <v>0</v>
      </c>
      <c r="J355" s="40">
        <v>96.34</v>
      </c>
      <c r="K355" s="40">
        <v>0</v>
      </c>
      <c r="L355" s="52">
        <f>K355/J355</f>
        <v>0</v>
      </c>
      <c r="M355" s="52">
        <f>K355/K448</f>
        <v>0</v>
      </c>
    </row>
    <row r="356" spans="2:13" ht="12.75">
      <c r="B356" s="187" t="s">
        <v>40</v>
      </c>
      <c r="C356" s="187"/>
      <c r="D356" s="187"/>
      <c r="E356" s="186" t="s">
        <v>41</v>
      </c>
      <c r="F356" s="186"/>
      <c r="G356" s="186"/>
      <c r="H356" s="12"/>
      <c r="I356" s="40">
        <v>19986.21</v>
      </c>
      <c r="J356" s="40">
        <v>35000</v>
      </c>
      <c r="K356" s="40">
        <v>24437.67</v>
      </c>
      <c r="L356" s="63">
        <f t="shared" si="13"/>
        <v>0.6982191428571428</v>
      </c>
      <c r="M356" s="63">
        <f>K356/K448</f>
        <v>0.0023858599529349325</v>
      </c>
    </row>
    <row r="357" spans="2:13" ht="12.75">
      <c r="B357" s="187" t="s">
        <v>545</v>
      </c>
      <c r="C357" s="187"/>
      <c r="D357" s="187"/>
      <c r="E357" s="186" t="s">
        <v>41</v>
      </c>
      <c r="F357" s="186"/>
      <c r="G357" s="186"/>
      <c r="H357" s="12"/>
      <c r="I357" s="40">
        <v>1958.57</v>
      </c>
      <c r="J357" s="40">
        <v>6767.55</v>
      </c>
      <c r="K357" s="40">
        <v>0</v>
      </c>
      <c r="L357" s="16">
        <f t="shared" si="13"/>
        <v>0</v>
      </c>
      <c r="M357" s="16">
        <f>L357/K448</f>
        <v>0</v>
      </c>
    </row>
    <row r="358" spans="2:13" ht="12.75">
      <c r="B358" s="187" t="s">
        <v>546</v>
      </c>
      <c r="C358" s="187"/>
      <c r="D358" s="187"/>
      <c r="E358" s="186" t="s">
        <v>41</v>
      </c>
      <c r="F358" s="186"/>
      <c r="G358" s="186"/>
      <c r="H358" s="12"/>
      <c r="I358" s="40">
        <v>103.69</v>
      </c>
      <c r="J358" s="40">
        <v>358.28</v>
      </c>
      <c r="K358" s="40">
        <v>0</v>
      </c>
      <c r="L358" s="16">
        <f t="shared" si="13"/>
        <v>0</v>
      </c>
      <c r="M358" s="16">
        <f>K358/K448</f>
        <v>0</v>
      </c>
    </row>
    <row r="359" spans="2:13" ht="12.75">
      <c r="B359" s="187" t="s">
        <v>42</v>
      </c>
      <c r="C359" s="187"/>
      <c r="D359" s="187"/>
      <c r="E359" s="186" t="s">
        <v>43</v>
      </c>
      <c r="F359" s="186"/>
      <c r="G359" s="186"/>
      <c r="H359" s="12"/>
      <c r="I359" s="40">
        <v>3357.99</v>
      </c>
      <c r="J359" s="40">
        <v>6440</v>
      </c>
      <c r="K359" s="40">
        <v>2697.85</v>
      </c>
      <c r="L359" s="79">
        <f t="shared" si="13"/>
        <v>0.41892080745341614</v>
      </c>
      <c r="M359" s="79">
        <f>K359/K448</f>
        <v>0.0002633922249553868</v>
      </c>
    </row>
    <row r="360" spans="2:13" ht="12.75">
      <c r="B360" s="187" t="s">
        <v>547</v>
      </c>
      <c r="C360" s="187"/>
      <c r="D360" s="187"/>
      <c r="E360" s="186" t="s">
        <v>43</v>
      </c>
      <c r="F360" s="186"/>
      <c r="G360" s="186"/>
      <c r="H360" s="12"/>
      <c r="I360" s="40">
        <v>313.86</v>
      </c>
      <c r="J360" s="40">
        <v>930.78</v>
      </c>
      <c r="K360" s="40">
        <v>0</v>
      </c>
      <c r="L360" s="63">
        <f t="shared" si="13"/>
        <v>0</v>
      </c>
      <c r="M360" s="63">
        <f>K360/K448</f>
        <v>0</v>
      </c>
    </row>
    <row r="361" spans="2:13" ht="12.75">
      <c r="B361" s="245" t="s">
        <v>548</v>
      </c>
      <c r="C361" s="246"/>
      <c r="D361" s="247"/>
      <c r="E361" s="191" t="s">
        <v>43</v>
      </c>
      <c r="F361" s="192"/>
      <c r="G361" s="193"/>
      <c r="H361" s="12"/>
      <c r="I361" s="40">
        <v>16.62</v>
      </c>
      <c r="J361" s="40">
        <v>49.28</v>
      </c>
      <c r="K361" s="40">
        <v>0</v>
      </c>
      <c r="L361" s="16">
        <f t="shared" si="13"/>
        <v>0</v>
      </c>
      <c r="M361" s="16">
        <f>K361/K448</f>
        <v>0</v>
      </c>
    </row>
    <row r="362" spans="2:13" ht="12.75">
      <c r="B362" s="188" t="s">
        <v>44</v>
      </c>
      <c r="C362" s="246"/>
      <c r="D362" s="247"/>
      <c r="E362" s="288" t="s">
        <v>45</v>
      </c>
      <c r="F362" s="192"/>
      <c r="G362" s="193"/>
      <c r="H362" s="12"/>
      <c r="I362" s="40">
        <v>0</v>
      </c>
      <c r="J362" s="40">
        <v>1000</v>
      </c>
      <c r="K362" s="40">
        <v>1000</v>
      </c>
      <c r="L362" s="16">
        <f t="shared" si="13"/>
        <v>1</v>
      </c>
      <c r="M362" s="16">
        <f>K362/K448</f>
        <v>9.763041865017952E-05</v>
      </c>
    </row>
    <row r="363" spans="2:13" ht="12.75">
      <c r="B363" s="187" t="s">
        <v>18</v>
      </c>
      <c r="C363" s="187"/>
      <c r="D363" s="187"/>
      <c r="E363" s="186" t="s">
        <v>19</v>
      </c>
      <c r="F363" s="186"/>
      <c r="G363" s="186"/>
      <c r="H363" s="12"/>
      <c r="I363" s="40">
        <v>3251.85</v>
      </c>
      <c r="J363" s="40">
        <v>6000</v>
      </c>
      <c r="K363" s="40">
        <v>2601.66</v>
      </c>
      <c r="L363" s="16">
        <f t="shared" si="13"/>
        <v>0.43361</v>
      </c>
      <c r="M363" s="16">
        <f>K363/K448</f>
        <v>0.00025400115498542603</v>
      </c>
    </row>
    <row r="364" spans="2:13" ht="12.75">
      <c r="B364" s="187" t="s">
        <v>549</v>
      </c>
      <c r="C364" s="187"/>
      <c r="D364" s="187"/>
      <c r="E364" s="186" t="s">
        <v>19</v>
      </c>
      <c r="F364" s="186"/>
      <c r="G364" s="186"/>
      <c r="H364" s="12"/>
      <c r="I364" s="40">
        <v>237.43</v>
      </c>
      <c r="J364" s="40">
        <v>6698.24</v>
      </c>
      <c r="K364" s="40">
        <v>0</v>
      </c>
      <c r="L364" s="16">
        <f t="shared" si="13"/>
        <v>0</v>
      </c>
      <c r="M364" s="16">
        <f>K364/K448</f>
        <v>0</v>
      </c>
    </row>
    <row r="365" spans="2:13" ht="12.75">
      <c r="B365" s="187" t="s">
        <v>550</v>
      </c>
      <c r="C365" s="187"/>
      <c r="D365" s="187"/>
      <c r="E365" s="186" t="s">
        <v>19</v>
      </c>
      <c r="F365" s="186"/>
      <c r="G365" s="186"/>
      <c r="H365" s="12"/>
      <c r="I365" s="40">
        <v>12.57</v>
      </c>
      <c r="J365" s="40">
        <v>354.61</v>
      </c>
      <c r="K365" s="40">
        <v>0</v>
      </c>
      <c r="L365" s="16">
        <f t="shared" si="13"/>
        <v>0</v>
      </c>
      <c r="M365" s="16">
        <f>K365/K448</f>
        <v>0</v>
      </c>
    </row>
    <row r="366" spans="2:13" ht="12.75">
      <c r="B366" s="187" t="s">
        <v>26</v>
      </c>
      <c r="C366" s="187"/>
      <c r="D366" s="187"/>
      <c r="E366" s="186" t="s">
        <v>27</v>
      </c>
      <c r="F366" s="186"/>
      <c r="G366" s="186"/>
      <c r="H366" s="12"/>
      <c r="I366" s="40">
        <v>14581.8</v>
      </c>
      <c r="J366" s="40">
        <v>30400</v>
      </c>
      <c r="K366" s="40">
        <v>13435.51</v>
      </c>
      <c r="L366" s="16">
        <f t="shared" si="13"/>
        <v>0.4419575657894737</v>
      </c>
      <c r="M366" s="16">
        <f>K366/K448</f>
        <v>0.0013117144660786736</v>
      </c>
    </row>
    <row r="367" spans="2:13" ht="12.75">
      <c r="B367" s="187" t="s">
        <v>551</v>
      </c>
      <c r="C367" s="187"/>
      <c r="D367" s="187"/>
      <c r="E367" s="186" t="s">
        <v>27</v>
      </c>
      <c r="F367" s="186"/>
      <c r="G367" s="186"/>
      <c r="H367" s="12"/>
      <c r="I367" s="40">
        <v>284.92</v>
      </c>
      <c r="J367" s="40">
        <v>1251.92</v>
      </c>
      <c r="K367" s="40">
        <v>0</v>
      </c>
      <c r="L367" s="16">
        <f t="shared" si="13"/>
        <v>0</v>
      </c>
      <c r="M367" s="16">
        <f>K367/K448</f>
        <v>0</v>
      </c>
    </row>
    <row r="368" spans="2:13" ht="12.75">
      <c r="B368" s="187" t="s">
        <v>552</v>
      </c>
      <c r="C368" s="187"/>
      <c r="D368" s="187"/>
      <c r="E368" s="186" t="s">
        <v>27</v>
      </c>
      <c r="F368" s="186"/>
      <c r="G368" s="186"/>
      <c r="H368" s="12"/>
      <c r="I368" s="40">
        <v>15.08</v>
      </c>
      <c r="J368" s="40">
        <v>66.28</v>
      </c>
      <c r="K368" s="40">
        <v>0</v>
      </c>
      <c r="L368" s="16">
        <f t="shared" si="13"/>
        <v>0</v>
      </c>
      <c r="M368" s="16">
        <f>K368/K448</f>
        <v>0</v>
      </c>
    </row>
    <row r="369" spans="2:13" ht="12.75">
      <c r="B369" s="188" t="s">
        <v>48</v>
      </c>
      <c r="C369" s="246"/>
      <c r="D369" s="247"/>
      <c r="E369" s="288" t="s">
        <v>49</v>
      </c>
      <c r="F369" s="192"/>
      <c r="G369" s="193"/>
      <c r="H369" s="12"/>
      <c r="I369" s="40">
        <v>0</v>
      </c>
      <c r="J369" s="40">
        <v>1000</v>
      </c>
      <c r="K369" s="40">
        <v>0</v>
      </c>
      <c r="L369" s="16">
        <f t="shared" si="13"/>
        <v>0</v>
      </c>
      <c r="M369" s="16">
        <f>K369/K448</f>
        <v>0</v>
      </c>
    </row>
    <row r="370" spans="2:13" ht="12.75">
      <c r="B370" s="187" t="s">
        <v>154</v>
      </c>
      <c r="C370" s="187"/>
      <c r="D370" s="187"/>
      <c r="E370" s="186" t="s">
        <v>155</v>
      </c>
      <c r="F370" s="186"/>
      <c r="G370" s="186"/>
      <c r="H370" s="12"/>
      <c r="I370" s="40">
        <v>245</v>
      </c>
      <c r="J370" s="40">
        <v>500</v>
      </c>
      <c r="K370" s="40">
        <v>0</v>
      </c>
      <c r="L370" s="16">
        <f t="shared" si="13"/>
        <v>0</v>
      </c>
      <c r="M370" s="16">
        <f>K370/K448</f>
        <v>0</v>
      </c>
    </row>
    <row r="371" spans="2:13" ht="12.75">
      <c r="B371" s="185" t="s">
        <v>20</v>
      </c>
      <c r="C371" s="185"/>
      <c r="D371" s="185"/>
      <c r="E371" s="186" t="s">
        <v>21</v>
      </c>
      <c r="F371" s="186"/>
      <c r="G371" s="186"/>
      <c r="H371" s="12"/>
      <c r="I371" s="40">
        <v>22163.86</v>
      </c>
      <c r="J371" s="40">
        <v>40000</v>
      </c>
      <c r="K371" s="40">
        <v>27326.19</v>
      </c>
      <c r="L371" s="16">
        <f t="shared" si="13"/>
        <v>0.6831547499999999</v>
      </c>
      <c r="M371" s="16">
        <f>K371/K448</f>
        <v>0.0026678673698143493</v>
      </c>
    </row>
    <row r="372" spans="2:13" ht="12.75">
      <c r="B372" s="185" t="s">
        <v>553</v>
      </c>
      <c r="C372" s="185"/>
      <c r="D372" s="185"/>
      <c r="E372" s="186" t="s">
        <v>21</v>
      </c>
      <c r="F372" s="186"/>
      <c r="G372" s="186"/>
      <c r="H372" s="12"/>
      <c r="I372" s="40">
        <v>365.16</v>
      </c>
      <c r="J372" s="40">
        <v>50900.44</v>
      </c>
      <c r="K372" s="40">
        <v>0</v>
      </c>
      <c r="L372" s="16">
        <f t="shared" si="13"/>
        <v>0</v>
      </c>
      <c r="M372" s="16">
        <f>K372/K448</f>
        <v>0</v>
      </c>
    </row>
    <row r="373" spans="2:13" ht="12.75">
      <c r="B373" s="185" t="s">
        <v>530</v>
      </c>
      <c r="C373" s="185"/>
      <c r="D373" s="185"/>
      <c r="E373" s="186" t="s">
        <v>21</v>
      </c>
      <c r="F373" s="186"/>
      <c r="G373" s="186"/>
      <c r="H373" s="12"/>
      <c r="I373" s="40">
        <v>19.34</v>
      </c>
      <c r="J373" s="40">
        <v>2694.73</v>
      </c>
      <c r="K373" s="40">
        <v>0</v>
      </c>
      <c r="L373" s="16">
        <f t="shared" si="13"/>
        <v>0</v>
      </c>
      <c r="M373" s="16">
        <f>K373/K448</f>
        <v>0</v>
      </c>
    </row>
    <row r="374" spans="2:13" ht="12.75">
      <c r="B374" s="185" t="s">
        <v>158</v>
      </c>
      <c r="C374" s="185"/>
      <c r="D374" s="185"/>
      <c r="E374" s="186" t="s">
        <v>159</v>
      </c>
      <c r="F374" s="186"/>
      <c r="G374" s="186"/>
      <c r="H374" s="12"/>
      <c r="I374" s="40">
        <v>332.1</v>
      </c>
      <c r="J374" s="40">
        <v>750</v>
      </c>
      <c r="K374" s="40">
        <v>224.18</v>
      </c>
      <c r="L374" s="16">
        <f aca="true" t="shared" si="14" ref="L374:L401">K374/J374</f>
        <v>0.29890666666666665</v>
      </c>
      <c r="M374" s="16">
        <f>K378/K448</f>
        <v>0.00020255773479027343</v>
      </c>
    </row>
    <row r="375" spans="2:13" ht="12.75">
      <c r="B375" s="187" t="s">
        <v>162</v>
      </c>
      <c r="C375" s="187"/>
      <c r="D375" s="187"/>
      <c r="E375" s="186" t="s">
        <v>163</v>
      </c>
      <c r="F375" s="186"/>
      <c r="G375" s="186"/>
      <c r="H375" s="12"/>
      <c r="I375" s="40">
        <v>2537.44</v>
      </c>
      <c r="J375" s="40">
        <v>5500</v>
      </c>
      <c r="K375" s="40">
        <v>1758.69</v>
      </c>
      <c r="L375" s="52">
        <f t="shared" si="14"/>
        <v>0.3197618181818182</v>
      </c>
      <c r="M375" s="52">
        <f>K375/K448</f>
        <v>0.00017170164097588423</v>
      </c>
    </row>
    <row r="376" spans="2:13" ht="12.75">
      <c r="B376" s="187" t="s">
        <v>554</v>
      </c>
      <c r="C376" s="187"/>
      <c r="D376" s="187"/>
      <c r="E376" s="186" t="s">
        <v>163</v>
      </c>
      <c r="F376" s="186"/>
      <c r="G376" s="186"/>
      <c r="H376" s="12"/>
      <c r="I376" s="42">
        <v>94.97</v>
      </c>
      <c r="J376" s="40">
        <v>644.58</v>
      </c>
      <c r="K376" s="42">
        <v>0</v>
      </c>
      <c r="L376" s="27">
        <f t="shared" si="14"/>
        <v>0</v>
      </c>
      <c r="M376" s="27">
        <f>K376/K448</f>
        <v>0</v>
      </c>
    </row>
    <row r="377" spans="2:13" ht="12.75">
      <c r="B377" s="187" t="s">
        <v>555</v>
      </c>
      <c r="C377" s="187"/>
      <c r="D377" s="187"/>
      <c r="E377" s="186" t="s">
        <v>163</v>
      </c>
      <c r="F377" s="186"/>
      <c r="G377" s="186"/>
      <c r="H377" s="12"/>
      <c r="I377" s="42">
        <v>5.03</v>
      </c>
      <c r="J377" s="40">
        <v>34.12</v>
      </c>
      <c r="K377" s="42">
        <v>0</v>
      </c>
      <c r="L377" s="27">
        <f t="shared" si="14"/>
        <v>0</v>
      </c>
      <c r="M377" s="27">
        <f>K377/K448</f>
        <v>0</v>
      </c>
    </row>
    <row r="378" spans="2:13" ht="12.75">
      <c r="B378" s="187" t="s">
        <v>127</v>
      </c>
      <c r="C378" s="187"/>
      <c r="D378" s="187"/>
      <c r="E378" s="186" t="s">
        <v>270</v>
      </c>
      <c r="F378" s="186"/>
      <c r="G378" s="186"/>
      <c r="H378" s="12"/>
      <c r="I378" s="40">
        <v>2168.98</v>
      </c>
      <c r="J378" s="40">
        <v>4793.17</v>
      </c>
      <c r="K378" s="40">
        <v>2074.74</v>
      </c>
      <c r="L378" s="16">
        <f t="shared" si="14"/>
        <v>0.4328534143374843</v>
      </c>
      <c r="M378" s="16">
        <f>K378/K448</f>
        <v>0.00020255773479027343</v>
      </c>
    </row>
    <row r="379" spans="2:13" ht="12.75">
      <c r="B379" s="187" t="s">
        <v>556</v>
      </c>
      <c r="C379" s="187"/>
      <c r="D379" s="187"/>
      <c r="E379" s="186" t="s">
        <v>270</v>
      </c>
      <c r="F379" s="186"/>
      <c r="G379" s="186"/>
      <c r="H379" s="12"/>
      <c r="I379" s="40">
        <v>257.18</v>
      </c>
      <c r="J379" s="40">
        <v>1474.06</v>
      </c>
      <c r="K379" s="40">
        <v>0</v>
      </c>
      <c r="L379" s="16">
        <f t="shared" si="14"/>
        <v>0</v>
      </c>
      <c r="M379" s="16">
        <f>K379/K448</f>
        <v>0</v>
      </c>
    </row>
    <row r="380" spans="2:13" ht="12.75">
      <c r="B380" s="187" t="s">
        <v>557</v>
      </c>
      <c r="C380" s="187"/>
      <c r="D380" s="187"/>
      <c r="E380" s="186" t="s">
        <v>270</v>
      </c>
      <c r="F380" s="186"/>
      <c r="G380" s="186"/>
      <c r="H380" s="12"/>
      <c r="I380" s="40">
        <v>13.62</v>
      </c>
      <c r="J380" s="40">
        <v>78.04</v>
      </c>
      <c r="K380" s="40">
        <v>0</v>
      </c>
      <c r="L380" s="16">
        <f t="shared" si="14"/>
        <v>0</v>
      </c>
      <c r="M380" s="16">
        <f>K380/K448</f>
        <v>0</v>
      </c>
    </row>
    <row r="381" spans="2:13" ht="12.75" customHeight="1">
      <c r="B381" s="187" t="s">
        <v>52</v>
      </c>
      <c r="C381" s="187"/>
      <c r="D381" s="187"/>
      <c r="E381" s="186" t="s">
        <v>53</v>
      </c>
      <c r="F381" s="186"/>
      <c r="G381" s="186"/>
      <c r="H381" s="12"/>
      <c r="I381" s="40">
        <v>19</v>
      </c>
      <c r="J381" s="40">
        <v>1500</v>
      </c>
      <c r="K381" s="40">
        <v>0</v>
      </c>
      <c r="L381" s="17">
        <f t="shared" si="14"/>
        <v>0</v>
      </c>
      <c r="M381" s="17">
        <f>K381/K448</f>
        <v>0</v>
      </c>
    </row>
    <row r="382" spans="2:13" ht="12.75">
      <c r="B382" s="187" t="s">
        <v>169</v>
      </c>
      <c r="C382" s="187"/>
      <c r="D382" s="187"/>
      <c r="E382" s="186" t="s">
        <v>170</v>
      </c>
      <c r="F382" s="186"/>
      <c r="G382" s="186"/>
      <c r="H382" s="12"/>
      <c r="I382" s="40">
        <v>10300</v>
      </c>
      <c r="J382" s="40">
        <v>12700</v>
      </c>
      <c r="K382" s="40">
        <v>9600</v>
      </c>
      <c r="L382" s="17">
        <f t="shared" si="14"/>
        <v>0.7559055118110236</v>
      </c>
      <c r="M382" s="17">
        <f>K382/K448</f>
        <v>0.0009372520190417235</v>
      </c>
    </row>
    <row r="383" spans="2:13" ht="12.75">
      <c r="B383" s="185" t="s">
        <v>70</v>
      </c>
      <c r="C383" s="185"/>
      <c r="D383" s="185"/>
      <c r="E383" s="186" t="s">
        <v>71</v>
      </c>
      <c r="F383" s="186"/>
      <c r="G383" s="186"/>
      <c r="H383" s="12"/>
      <c r="I383" s="40">
        <v>508.8</v>
      </c>
      <c r="J383" s="40">
        <v>510</v>
      </c>
      <c r="K383" s="40">
        <v>508.8</v>
      </c>
      <c r="L383" s="17">
        <f t="shared" si="14"/>
        <v>0.9976470588235294</v>
      </c>
      <c r="M383" s="17">
        <f>K383/K448</f>
        <v>4.967435700921134E-05</v>
      </c>
    </row>
    <row r="384" spans="2:13" ht="12.75">
      <c r="B384" s="204" t="s">
        <v>171</v>
      </c>
      <c r="C384" s="187"/>
      <c r="D384" s="187"/>
      <c r="E384" s="186" t="s">
        <v>172</v>
      </c>
      <c r="F384" s="186"/>
      <c r="G384" s="186"/>
      <c r="H384" s="12"/>
      <c r="I384" s="40">
        <v>34.6</v>
      </c>
      <c r="J384" s="40">
        <v>200</v>
      </c>
      <c r="K384" s="40">
        <v>161.86</v>
      </c>
      <c r="L384" s="17">
        <f t="shared" si="14"/>
        <v>0.8093</v>
      </c>
      <c r="M384" s="17">
        <f>K384/K448</f>
        <v>1.580245956271806E-05</v>
      </c>
    </row>
    <row r="385" spans="2:13" ht="12.75" customHeight="1">
      <c r="B385" s="185" t="s">
        <v>175</v>
      </c>
      <c r="C385" s="185"/>
      <c r="D385" s="185"/>
      <c r="E385" s="186" t="s">
        <v>176</v>
      </c>
      <c r="F385" s="186"/>
      <c r="G385" s="186"/>
      <c r="H385" s="12"/>
      <c r="I385" s="40">
        <v>3117.82</v>
      </c>
      <c r="J385" s="40">
        <v>3000</v>
      </c>
      <c r="K385" s="40">
        <v>947</v>
      </c>
      <c r="L385" s="17">
        <f t="shared" si="14"/>
        <v>0.31566666666666665</v>
      </c>
      <c r="M385" s="17">
        <f>K385/K448</f>
        <v>9.245600646172E-05</v>
      </c>
    </row>
    <row r="386" spans="2:13" ht="12.75">
      <c r="B386" s="184" t="s">
        <v>425</v>
      </c>
      <c r="C386" s="184"/>
      <c r="D386" s="184"/>
      <c r="E386" s="175" t="s">
        <v>25</v>
      </c>
      <c r="F386" s="175"/>
      <c r="G386" s="175"/>
      <c r="H386" s="28"/>
      <c r="I386" s="39">
        <f>SUM(I387:I387)</f>
        <v>53285.2</v>
      </c>
      <c r="J386" s="39">
        <f>SUM(J387:J387)</f>
        <v>93420.18</v>
      </c>
      <c r="K386" s="39">
        <f>SUM(K387:K387)</f>
        <v>53026.7</v>
      </c>
      <c r="L386" s="29">
        <f t="shared" si="14"/>
        <v>0.5676150484831007</v>
      </c>
      <c r="M386" s="29">
        <f>K386/K448</f>
        <v>0.0051770189206374745</v>
      </c>
    </row>
    <row r="387" spans="2:13" ht="12.75">
      <c r="B387" s="187" t="s">
        <v>371</v>
      </c>
      <c r="C387" s="187"/>
      <c r="D387" s="187"/>
      <c r="E387" s="186" t="s">
        <v>372</v>
      </c>
      <c r="F387" s="186"/>
      <c r="G387" s="186"/>
      <c r="H387" s="12"/>
      <c r="I387" s="40">
        <v>53285.2</v>
      </c>
      <c r="J387" s="40">
        <v>93420.18</v>
      </c>
      <c r="K387" s="40">
        <v>53026.7</v>
      </c>
      <c r="L387" s="17">
        <f t="shared" si="14"/>
        <v>0.5676150484831007</v>
      </c>
      <c r="M387" s="17">
        <f>K387/K448</f>
        <v>0.0051770189206374745</v>
      </c>
    </row>
    <row r="388" spans="2:13" ht="12.75">
      <c r="B388" s="176" t="s">
        <v>427</v>
      </c>
      <c r="C388" s="176"/>
      <c r="D388" s="176"/>
      <c r="E388" s="177" t="s">
        <v>428</v>
      </c>
      <c r="F388" s="177"/>
      <c r="G388" s="177"/>
      <c r="H388" s="4"/>
      <c r="I388" s="38">
        <f>SUM(I389,I399)</f>
        <v>67867.82</v>
      </c>
      <c r="J388" s="38">
        <f>SUM(J389,J399)</f>
        <v>129990</v>
      </c>
      <c r="K388" s="38">
        <f>SUM(K389,K399)</f>
        <v>67556.86</v>
      </c>
      <c r="L388" s="18">
        <f t="shared" si="14"/>
        <v>0.5197081313947227</v>
      </c>
      <c r="M388" s="18">
        <f>K388/K448</f>
        <v>0.006595604524491567</v>
      </c>
    </row>
    <row r="389" spans="2:13" ht="12.75">
      <c r="B389" s="184" t="s">
        <v>429</v>
      </c>
      <c r="C389" s="184"/>
      <c r="D389" s="184"/>
      <c r="E389" s="175" t="s">
        <v>430</v>
      </c>
      <c r="F389" s="175"/>
      <c r="G389" s="175"/>
      <c r="H389" s="28"/>
      <c r="I389" s="39">
        <f>SUM(I390:I398)</f>
        <v>31983.170000000002</v>
      </c>
      <c r="J389" s="39">
        <f>SUM(J390:J398)</f>
        <v>68500</v>
      </c>
      <c r="K389" s="39">
        <f>SUM(K390:K398)</f>
        <v>39408.229999999996</v>
      </c>
      <c r="L389" s="29">
        <f t="shared" si="14"/>
        <v>0.5753026277372262</v>
      </c>
      <c r="M389" s="29">
        <f>K389/K448</f>
        <v>0.003847441993162564</v>
      </c>
    </row>
    <row r="390" spans="2:13" ht="12.75">
      <c r="B390" s="187" t="s">
        <v>34</v>
      </c>
      <c r="C390" s="187"/>
      <c r="D390" s="187"/>
      <c r="E390" s="186" t="s">
        <v>35</v>
      </c>
      <c r="F390" s="186"/>
      <c r="G390" s="186"/>
      <c r="H390" s="36"/>
      <c r="I390" s="44">
        <v>2514.67</v>
      </c>
      <c r="J390" s="44">
        <v>4100</v>
      </c>
      <c r="K390" s="44">
        <v>2425.85</v>
      </c>
      <c r="L390" s="37">
        <f t="shared" si="14"/>
        <v>0.5916707317073171</v>
      </c>
      <c r="M390" s="37">
        <f>K390/K448</f>
        <v>0.000236836751082538</v>
      </c>
    </row>
    <row r="391" spans="2:13" ht="12.75">
      <c r="B391" s="187" t="s">
        <v>36</v>
      </c>
      <c r="C391" s="187"/>
      <c r="D391" s="187"/>
      <c r="E391" s="186" t="s">
        <v>37</v>
      </c>
      <c r="F391" s="186"/>
      <c r="G391" s="186"/>
      <c r="H391" s="12"/>
      <c r="I391" s="40">
        <v>21833.88</v>
      </c>
      <c r="J391" s="40">
        <v>45200</v>
      </c>
      <c r="K391" s="40">
        <v>24294.87</v>
      </c>
      <c r="L391" s="52">
        <f t="shared" si="14"/>
        <v>0.5374971238938053</v>
      </c>
      <c r="M391" s="52">
        <f>K391/K448</f>
        <v>0.002371918329151687</v>
      </c>
    </row>
    <row r="392" spans="2:13" ht="12.75">
      <c r="B392" s="187" t="s">
        <v>38</v>
      </c>
      <c r="C392" s="187"/>
      <c r="D392" s="187"/>
      <c r="E392" s="186" t="s">
        <v>39</v>
      </c>
      <c r="F392" s="186"/>
      <c r="G392" s="186"/>
      <c r="H392" s="12"/>
      <c r="I392" s="40">
        <v>2921.75</v>
      </c>
      <c r="J392" s="40">
        <v>3800</v>
      </c>
      <c r="K392" s="40">
        <v>3800</v>
      </c>
      <c r="L392" s="63">
        <f t="shared" si="14"/>
        <v>1</v>
      </c>
      <c r="M392" s="63">
        <f>K392/K448</f>
        <v>0.0003709955908706822</v>
      </c>
    </row>
    <row r="393" spans="2:13" ht="12.75">
      <c r="B393" s="187" t="s">
        <v>40</v>
      </c>
      <c r="C393" s="187"/>
      <c r="D393" s="187"/>
      <c r="E393" s="186" t="s">
        <v>41</v>
      </c>
      <c r="F393" s="186"/>
      <c r="G393" s="186"/>
      <c r="H393" s="12"/>
      <c r="I393" s="40">
        <v>4058.34</v>
      </c>
      <c r="J393" s="40">
        <v>7500</v>
      </c>
      <c r="K393" s="40">
        <v>5147.99</v>
      </c>
      <c r="L393" s="16">
        <f t="shared" si="14"/>
        <v>0.6863986666666666</v>
      </c>
      <c r="M393" s="16">
        <f>K393/K448</f>
        <v>0.0005026004189069376</v>
      </c>
    </row>
    <row r="394" spans="2:13" ht="12.75">
      <c r="B394" s="187" t="s">
        <v>42</v>
      </c>
      <c r="C394" s="187"/>
      <c r="D394" s="187"/>
      <c r="E394" s="186" t="s">
        <v>43</v>
      </c>
      <c r="F394" s="186"/>
      <c r="G394" s="186"/>
      <c r="H394" s="12"/>
      <c r="I394" s="40">
        <v>654.53</v>
      </c>
      <c r="J394" s="40">
        <v>1300</v>
      </c>
      <c r="K394" s="40">
        <v>639.52</v>
      </c>
      <c r="L394" s="16">
        <f t="shared" si="14"/>
        <v>0.49193846153846155</v>
      </c>
      <c r="M394" s="16">
        <f>K394/K448</f>
        <v>6.243660533516281E-05</v>
      </c>
    </row>
    <row r="395" spans="2:13" ht="12.75">
      <c r="B395" s="187" t="s">
        <v>18</v>
      </c>
      <c r="C395" s="187"/>
      <c r="D395" s="187"/>
      <c r="E395" s="186" t="s">
        <v>19</v>
      </c>
      <c r="F395" s="186"/>
      <c r="G395" s="186"/>
      <c r="H395" s="12"/>
      <c r="I395" s="40">
        <v>0</v>
      </c>
      <c r="J395" s="40">
        <v>1400</v>
      </c>
      <c r="K395" s="40">
        <v>0</v>
      </c>
      <c r="L395" s="79">
        <f t="shared" si="14"/>
        <v>0</v>
      </c>
      <c r="M395" s="79">
        <f>K395/K448</f>
        <v>0</v>
      </c>
    </row>
    <row r="396" spans="2:13" ht="12.75">
      <c r="B396" s="187" t="s">
        <v>253</v>
      </c>
      <c r="C396" s="187"/>
      <c r="D396" s="187"/>
      <c r="E396" s="186" t="s">
        <v>254</v>
      </c>
      <c r="F396" s="186"/>
      <c r="G396" s="186"/>
      <c r="H396" s="12"/>
      <c r="I396" s="40">
        <v>0</v>
      </c>
      <c r="J396" s="40">
        <v>1000</v>
      </c>
      <c r="K396" s="40">
        <v>0</v>
      </c>
      <c r="L396" s="63">
        <f t="shared" si="14"/>
        <v>0</v>
      </c>
      <c r="M396" s="63">
        <f>K396/K448</f>
        <v>0</v>
      </c>
    </row>
    <row r="397" spans="2:13" ht="12.75">
      <c r="B397" s="187" t="s">
        <v>154</v>
      </c>
      <c r="C397" s="187"/>
      <c r="D397" s="187"/>
      <c r="E397" s="186" t="s">
        <v>155</v>
      </c>
      <c r="F397" s="186"/>
      <c r="G397" s="186"/>
      <c r="H397" s="12"/>
      <c r="I397" s="40">
        <v>0</v>
      </c>
      <c r="J397" s="40">
        <v>150</v>
      </c>
      <c r="K397" s="40">
        <v>0</v>
      </c>
      <c r="L397" s="16">
        <f t="shared" si="14"/>
        <v>0</v>
      </c>
      <c r="M397" s="16">
        <f>K397/K448</f>
        <v>0</v>
      </c>
    </row>
    <row r="398" spans="2:13" ht="12.75">
      <c r="B398" s="187" t="s">
        <v>169</v>
      </c>
      <c r="C398" s="187"/>
      <c r="D398" s="187"/>
      <c r="E398" s="186" t="s">
        <v>170</v>
      </c>
      <c r="F398" s="186"/>
      <c r="G398" s="186"/>
      <c r="H398" s="12"/>
      <c r="I398" s="40">
        <v>0</v>
      </c>
      <c r="J398" s="40">
        <v>4050</v>
      </c>
      <c r="K398" s="40">
        <v>3100</v>
      </c>
      <c r="L398" s="16">
        <f t="shared" si="14"/>
        <v>0.7654320987654321</v>
      </c>
      <c r="M398" s="16">
        <f>K398/K448</f>
        <v>0.0003026542978155565</v>
      </c>
    </row>
    <row r="399" spans="2:13" ht="12.75">
      <c r="B399" s="184" t="s">
        <v>580</v>
      </c>
      <c r="C399" s="184"/>
      <c r="D399" s="184"/>
      <c r="E399" s="175" t="s">
        <v>581</v>
      </c>
      <c r="F399" s="175"/>
      <c r="G399" s="175"/>
      <c r="H399" s="28"/>
      <c r="I399" s="39">
        <f>SUM(I400:I400)</f>
        <v>35884.65</v>
      </c>
      <c r="J399" s="39">
        <f>SUM(J400:J400)</f>
        <v>61490</v>
      </c>
      <c r="K399" s="39">
        <f>SUM(K400:K400)</f>
        <v>28148.63</v>
      </c>
      <c r="L399" s="29">
        <f t="shared" si="14"/>
        <v>0.457775735892015</v>
      </c>
      <c r="M399" s="29">
        <f>K399/K448</f>
        <v>0.002748162531329003</v>
      </c>
    </row>
    <row r="400" spans="2:13" ht="12.75">
      <c r="B400" s="187" t="s">
        <v>582</v>
      </c>
      <c r="C400" s="187"/>
      <c r="D400" s="187"/>
      <c r="E400" s="186" t="s">
        <v>583</v>
      </c>
      <c r="F400" s="186"/>
      <c r="G400" s="186"/>
      <c r="H400" s="36"/>
      <c r="I400" s="44">
        <v>35884.65</v>
      </c>
      <c r="J400" s="44">
        <v>61490</v>
      </c>
      <c r="K400" s="44">
        <v>28148.63</v>
      </c>
      <c r="L400" s="37">
        <f t="shared" si="14"/>
        <v>0.457775735892015</v>
      </c>
      <c r="M400" s="37">
        <f>K400/K448</f>
        <v>0.002748162531329003</v>
      </c>
    </row>
    <row r="401" spans="2:13" ht="12.75">
      <c r="B401" s="176" t="s">
        <v>443</v>
      </c>
      <c r="C401" s="176"/>
      <c r="D401" s="176"/>
      <c r="E401" s="194" t="s">
        <v>444</v>
      </c>
      <c r="F401" s="194"/>
      <c r="G401" s="194"/>
      <c r="H401" s="4"/>
      <c r="I401" s="38">
        <f>SUM(I402,I404,I406,I413,I419,I426,I429)</f>
        <v>243416.58</v>
      </c>
      <c r="J401" s="38">
        <f>SUM(J402,J404,J406,J413,J419,J426,J429)</f>
        <v>485400</v>
      </c>
      <c r="K401" s="38">
        <f>SUM(K402,K404,K406,K413,K419,K426,K429)</f>
        <v>315671.55</v>
      </c>
      <c r="L401" s="18">
        <f t="shared" si="14"/>
        <v>0.6503328182941903</v>
      </c>
      <c r="M401" s="18">
        <f>K401/K448</f>
        <v>0.030819145582451076</v>
      </c>
    </row>
    <row r="402" spans="2:13" ht="12.75">
      <c r="B402" s="270" t="s">
        <v>445</v>
      </c>
      <c r="C402" s="271"/>
      <c r="D402" s="272"/>
      <c r="E402" s="181" t="s">
        <v>446</v>
      </c>
      <c r="F402" s="182"/>
      <c r="G402" s="183"/>
      <c r="H402" s="28"/>
      <c r="I402" s="39">
        <f>SUM(I403:I403)</f>
        <v>0</v>
      </c>
      <c r="J402" s="39">
        <f>SUM(J403:J403)</f>
        <v>0</v>
      </c>
      <c r="K402" s="39">
        <f>SUM(K403:K403)</f>
        <v>0</v>
      </c>
      <c r="L402" s="29" t="s">
        <v>13</v>
      </c>
      <c r="M402" s="29" t="s">
        <v>13</v>
      </c>
    </row>
    <row r="403" spans="2:13" ht="12.75">
      <c r="B403" s="248" t="s">
        <v>20</v>
      </c>
      <c r="C403" s="249"/>
      <c r="D403" s="250"/>
      <c r="E403" s="191" t="s">
        <v>21</v>
      </c>
      <c r="F403" s="192"/>
      <c r="G403" s="193"/>
      <c r="H403" s="12"/>
      <c r="I403" s="40">
        <v>0</v>
      </c>
      <c r="J403" s="40">
        <v>0</v>
      </c>
      <c r="K403" s="40">
        <v>0</v>
      </c>
      <c r="L403" s="16" t="s">
        <v>13</v>
      </c>
      <c r="M403" s="16" t="s">
        <v>13</v>
      </c>
    </row>
    <row r="404" spans="2:13" ht="12.75">
      <c r="B404" s="184" t="s">
        <v>449</v>
      </c>
      <c r="C404" s="184"/>
      <c r="D404" s="184"/>
      <c r="E404" s="175" t="s">
        <v>450</v>
      </c>
      <c r="F404" s="175"/>
      <c r="G404" s="175"/>
      <c r="H404" s="28"/>
      <c r="I404" s="39">
        <f>SUM(I405)</f>
        <v>5583.05</v>
      </c>
      <c r="J404" s="39">
        <f>SUM(J405)</f>
        <v>8000</v>
      </c>
      <c r="K404" s="39">
        <f>SUM(K405)</f>
        <v>4542.91</v>
      </c>
      <c r="L404" s="29">
        <f aca="true" t="shared" si="15" ref="L404:L413">K404/J404</f>
        <v>0.56786375</v>
      </c>
      <c r="M404" s="29">
        <f>K404/K448</f>
        <v>0.00044352620519008706</v>
      </c>
    </row>
    <row r="405" spans="2:13" ht="12.75">
      <c r="B405" s="185" t="s">
        <v>20</v>
      </c>
      <c r="C405" s="185"/>
      <c r="D405" s="185"/>
      <c r="E405" s="186" t="s">
        <v>21</v>
      </c>
      <c r="F405" s="186"/>
      <c r="G405" s="186"/>
      <c r="H405" s="12"/>
      <c r="I405" s="40">
        <v>5583.05</v>
      </c>
      <c r="J405" s="40">
        <v>8000</v>
      </c>
      <c r="K405" s="40">
        <v>4542.91</v>
      </c>
      <c r="L405" s="17">
        <f t="shared" si="15"/>
        <v>0.56786375</v>
      </c>
      <c r="M405" s="17">
        <f>K405/K448</f>
        <v>0.00044352620519008706</v>
      </c>
    </row>
    <row r="406" spans="2:13" ht="12.75">
      <c r="B406" s="184" t="s">
        <v>453</v>
      </c>
      <c r="C406" s="184"/>
      <c r="D406" s="184"/>
      <c r="E406" s="175" t="s">
        <v>454</v>
      </c>
      <c r="F406" s="175"/>
      <c r="G406" s="175"/>
      <c r="H406" s="28"/>
      <c r="I406" s="39">
        <f>SUM(I407:I412)</f>
        <v>26038.18</v>
      </c>
      <c r="J406" s="39">
        <f>SUM(J407:J412)</f>
        <v>34730</v>
      </c>
      <c r="K406" s="39">
        <f>SUM(K407:K412)</f>
        <v>30458.760000000002</v>
      </c>
      <c r="L406" s="29">
        <f t="shared" si="15"/>
        <v>0.8770158364526347</v>
      </c>
      <c r="M406" s="29">
        <f>K406/K448</f>
        <v>0.002973701490365342</v>
      </c>
    </row>
    <row r="407" spans="2:13" ht="12.75">
      <c r="B407" s="187" t="s">
        <v>36</v>
      </c>
      <c r="C407" s="187"/>
      <c r="D407" s="187"/>
      <c r="E407" s="186" t="s">
        <v>37</v>
      </c>
      <c r="F407" s="186"/>
      <c r="G407" s="186"/>
      <c r="H407" s="12"/>
      <c r="I407" s="40">
        <v>1666</v>
      </c>
      <c r="J407" s="40">
        <v>6000</v>
      </c>
      <c r="K407" s="40">
        <v>4614</v>
      </c>
      <c r="L407" s="16">
        <f t="shared" si="15"/>
        <v>0.769</v>
      </c>
      <c r="M407" s="16">
        <f>K407/K448</f>
        <v>0.0004504667516519283</v>
      </c>
    </row>
    <row r="408" spans="2:13" ht="12.75">
      <c r="B408" s="187" t="s">
        <v>38</v>
      </c>
      <c r="C408" s="187"/>
      <c r="D408" s="187"/>
      <c r="E408" s="186" t="s">
        <v>39</v>
      </c>
      <c r="F408" s="186"/>
      <c r="G408" s="186"/>
      <c r="H408" s="12"/>
      <c r="I408" s="40">
        <v>2805.66</v>
      </c>
      <c r="J408" s="40">
        <v>0</v>
      </c>
      <c r="K408" s="40">
        <v>0</v>
      </c>
      <c r="L408" s="16" t="s">
        <v>13</v>
      </c>
      <c r="M408" s="16" t="s">
        <v>13</v>
      </c>
    </row>
    <row r="409" spans="2:13" ht="12.75">
      <c r="B409" s="187" t="s">
        <v>40</v>
      </c>
      <c r="C409" s="187"/>
      <c r="D409" s="187"/>
      <c r="E409" s="186" t="s">
        <v>41</v>
      </c>
      <c r="F409" s="186"/>
      <c r="G409" s="186"/>
      <c r="H409" s="12"/>
      <c r="I409" s="40">
        <v>679.42</v>
      </c>
      <c r="J409" s="40">
        <v>1300</v>
      </c>
      <c r="K409" s="40">
        <v>763.15</v>
      </c>
      <c r="L409" s="16">
        <f t="shared" si="15"/>
        <v>0.5870384615384615</v>
      </c>
      <c r="M409" s="16">
        <f>K409/K448</f>
        <v>7.45066539928845E-05</v>
      </c>
    </row>
    <row r="410" spans="2:13" ht="12.75">
      <c r="B410" s="187" t="s">
        <v>42</v>
      </c>
      <c r="C410" s="187"/>
      <c r="D410" s="187"/>
      <c r="E410" s="186" t="s">
        <v>43</v>
      </c>
      <c r="F410" s="186"/>
      <c r="G410" s="186"/>
      <c r="H410" s="12"/>
      <c r="I410" s="40">
        <v>272.5</v>
      </c>
      <c r="J410" s="40">
        <v>230</v>
      </c>
      <c r="K410" s="40">
        <v>183.75</v>
      </c>
      <c r="L410" s="16">
        <f t="shared" si="15"/>
        <v>0.7989130434782609</v>
      </c>
      <c r="M410" s="16">
        <f>K410/K448</f>
        <v>1.7939589426970488E-05</v>
      </c>
    </row>
    <row r="411" spans="2:13" ht="12.75">
      <c r="B411" s="187" t="s">
        <v>18</v>
      </c>
      <c r="C411" s="187"/>
      <c r="D411" s="187"/>
      <c r="E411" s="186" t="s">
        <v>19</v>
      </c>
      <c r="F411" s="186"/>
      <c r="G411" s="186"/>
      <c r="H411" s="12"/>
      <c r="I411" s="40">
        <v>3955.19</v>
      </c>
      <c r="J411" s="40">
        <v>5600</v>
      </c>
      <c r="K411" s="40">
        <v>3336.25</v>
      </c>
      <c r="L411" s="16">
        <f t="shared" si="15"/>
        <v>0.5957589285714285</v>
      </c>
      <c r="M411" s="16">
        <f>K411/K448</f>
        <v>0.00032571948422166144</v>
      </c>
    </row>
    <row r="412" spans="2:13" ht="12.75">
      <c r="B412" s="185" t="s">
        <v>20</v>
      </c>
      <c r="C412" s="185"/>
      <c r="D412" s="185"/>
      <c r="E412" s="186" t="s">
        <v>21</v>
      </c>
      <c r="F412" s="186"/>
      <c r="G412" s="186"/>
      <c r="H412" s="12"/>
      <c r="I412" s="40">
        <v>16659.41</v>
      </c>
      <c r="J412" s="40">
        <v>21600</v>
      </c>
      <c r="K412" s="40">
        <v>21561.61</v>
      </c>
      <c r="L412" s="16">
        <f t="shared" si="15"/>
        <v>0.9982226851851852</v>
      </c>
      <c r="M412" s="16">
        <f>K412/K448</f>
        <v>0.0021050690110718975</v>
      </c>
    </row>
    <row r="413" spans="2:13" ht="12.75">
      <c r="B413" s="184" t="s">
        <v>463</v>
      </c>
      <c r="C413" s="184"/>
      <c r="D413" s="184"/>
      <c r="E413" s="175" t="s">
        <v>464</v>
      </c>
      <c r="F413" s="175"/>
      <c r="G413" s="175"/>
      <c r="H413" s="28"/>
      <c r="I413" s="39">
        <f>SUM(I414:I418)</f>
        <v>9032.31</v>
      </c>
      <c r="J413" s="39">
        <f>SUM(J414:J418)</f>
        <v>21200</v>
      </c>
      <c r="K413" s="39">
        <f>SUM(K414:K418)</f>
        <v>15444.960000000001</v>
      </c>
      <c r="L413" s="29">
        <f t="shared" si="15"/>
        <v>0.7285358490566038</v>
      </c>
      <c r="M413" s="29">
        <f>K413/K448</f>
        <v>0.0015078979108352768</v>
      </c>
    </row>
    <row r="414" spans="2:13" ht="12.75">
      <c r="B414" s="187" t="s">
        <v>36</v>
      </c>
      <c r="C414" s="187"/>
      <c r="D414" s="187"/>
      <c r="E414" s="186" t="s">
        <v>37</v>
      </c>
      <c r="F414" s="186"/>
      <c r="G414" s="186"/>
      <c r="H414" s="12"/>
      <c r="I414" s="42">
        <v>60</v>
      </c>
      <c r="J414" s="40">
        <v>6500</v>
      </c>
      <c r="K414" s="42">
        <v>6218.24</v>
      </c>
      <c r="L414" s="27">
        <f>K414/J414</f>
        <v>0.9566523076923077</v>
      </c>
      <c r="M414" s="51">
        <f>K414/K448</f>
        <v>0.0006070893744672922</v>
      </c>
    </row>
    <row r="415" spans="2:13" ht="12.75">
      <c r="B415" s="187" t="s">
        <v>40</v>
      </c>
      <c r="C415" s="187"/>
      <c r="D415" s="187"/>
      <c r="E415" s="186" t="s">
        <v>41</v>
      </c>
      <c r="F415" s="186"/>
      <c r="G415" s="186"/>
      <c r="H415" s="12"/>
      <c r="I415" s="40">
        <v>9.1</v>
      </c>
      <c r="J415" s="40">
        <v>1200</v>
      </c>
      <c r="K415" s="40">
        <v>1136.19</v>
      </c>
      <c r="L415" s="16">
        <f aca="true" t="shared" si="16" ref="L415:L424">K415/J415</f>
        <v>0.946825</v>
      </c>
      <c r="M415" s="16">
        <f>K415/K448</f>
        <v>0.00011092670536614748</v>
      </c>
    </row>
    <row r="416" spans="2:13" ht="12.75">
      <c r="B416" s="187" t="s">
        <v>42</v>
      </c>
      <c r="C416" s="187"/>
      <c r="D416" s="187"/>
      <c r="E416" s="186" t="s">
        <v>43</v>
      </c>
      <c r="F416" s="186"/>
      <c r="G416" s="186"/>
      <c r="H416" s="12"/>
      <c r="I416" s="40">
        <v>69.38</v>
      </c>
      <c r="J416" s="40">
        <v>330</v>
      </c>
      <c r="K416" s="40">
        <v>263.98</v>
      </c>
      <c r="L416" s="16">
        <f t="shared" si="16"/>
        <v>0.799939393939394</v>
      </c>
      <c r="M416" s="16">
        <f>K416/K448</f>
        <v>2.5772477915274392E-05</v>
      </c>
    </row>
    <row r="417" spans="2:13" ht="12.75">
      <c r="B417" s="187" t="s">
        <v>18</v>
      </c>
      <c r="C417" s="187"/>
      <c r="D417" s="187"/>
      <c r="E417" s="186" t="s">
        <v>19</v>
      </c>
      <c r="F417" s="186"/>
      <c r="G417" s="186"/>
      <c r="H417" s="12"/>
      <c r="I417" s="40">
        <v>4692.76</v>
      </c>
      <c r="J417" s="40">
        <v>11400</v>
      </c>
      <c r="K417" s="40">
        <v>7520.06</v>
      </c>
      <c r="L417" s="16">
        <f t="shared" si="16"/>
        <v>0.6596543859649123</v>
      </c>
      <c r="M417" s="16">
        <f>K417/K448</f>
        <v>0.0007341866060744691</v>
      </c>
    </row>
    <row r="418" spans="2:13" ht="12.75">
      <c r="B418" s="185" t="s">
        <v>20</v>
      </c>
      <c r="C418" s="185"/>
      <c r="D418" s="185"/>
      <c r="E418" s="186" t="s">
        <v>21</v>
      </c>
      <c r="F418" s="186"/>
      <c r="G418" s="186"/>
      <c r="H418" s="12"/>
      <c r="I418" s="40">
        <v>4201.07</v>
      </c>
      <c r="J418" s="40">
        <v>1770</v>
      </c>
      <c r="K418" s="40">
        <v>306.49</v>
      </c>
      <c r="L418" s="16">
        <f t="shared" si="16"/>
        <v>0.17315819209039549</v>
      </c>
      <c r="M418" s="16">
        <f>K418/K448</f>
        <v>2.9922747012093522E-05</v>
      </c>
    </row>
    <row r="419" spans="2:13" ht="12.75">
      <c r="B419" s="184" t="s">
        <v>475</v>
      </c>
      <c r="C419" s="184"/>
      <c r="D419" s="184"/>
      <c r="E419" s="175" t="s">
        <v>476</v>
      </c>
      <c r="F419" s="175"/>
      <c r="G419" s="175"/>
      <c r="H419" s="28"/>
      <c r="I419" s="39">
        <f>SUM(I420:I425)</f>
        <v>180179.92999999996</v>
      </c>
      <c r="J419" s="39">
        <f>SUM(J420:J425)</f>
        <v>379070</v>
      </c>
      <c r="K419" s="39">
        <f>SUM(K420:K425)</f>
        <v>252379.12</v>
      </c>
      <c r="L419" s="29">
        <f t="shared" si="16"/>
        <v>0.6657850001319018</v>
      </c>
      <c r="M419" s="29">
        <f>K419/K448</f>
        <v>0.024639879144163896</v>
      </c>
    </row>
    <row r="420" spans="2:13" ht="12.75">
      <c r="B420" s="187" t="s">
        <v>44</v>
      </c>
      <c r="C420" s="187"/>
      <c r="D420" s="187"/>
      <c r="E420" s="186" t="s">
        <v>45</v>
      </c>
      <c r="F420" s="186"/>
      <c r="G420" s="186"/>
      <c r="H420" s="36"/>
      <c r="I420" s="44">
        <v>1800</v>
      </c>
      <c r="J420" s="44">
        <v>0</v>
      </c>
      <c r="K420" s="44">
        <v>0</v>
      </c>
      <c r="L420" s="16" t="s">
        <v>13</v>
      </c>
      <c r="M420" s="16" t="s">
        <v>13</v>
      </c>
    </row>
    <row r="421" spans="2:13" ht="12.75">
      <c r="B421" s="187" t="s">
        <v>18</v>
      </c>
      <c r="C421" s="187"/>
      <c r="D421" s="187"/>
      <c r="E421" s="186" t="s">
        <v>19</v>
      </c>
      <c r="F421" s="186"/>
      <c r="G421" s="186"/>
      <c r="H421" s="28"/>
      <c r="I421" s="44">
        <v>10000</v>
      </c>
      <c r="J421" s="44">
        <v>11070</v>
      </c>
      <c r="K421" s="44">
        <v>11070</v>
      </c>
      <c r="L421" s="37">
        <f>K421/J421</f>
        <v>1</v>
      </c>
      <c r="M421" s="37">
        <f>K421/K448</f>
        <v>0.0010807687344574874</v>
      </c>
    </row>
    <row r="422" spans="2:13" ht="12.75">
      <c r="B422" s="187" t="s">
        <v>26</v>
      </c>
      <c r="C422" s="187"/>
      <c r="D422" s="187"/>
      <c r="E422" s="186" t="s">
        <v>27</v>
      </c>
      <c r="F422" s="186"/>
      <c r="G422" s="186"/>
      <c r="H422" s="12"/>
      <c r="I422" s="40">
        <v>112179.93</v>
      </c>
      <c r="J422" s="40">
        <v>190000</v>
      </c>
      <c r="K422" s="40">
        <v>100844.51</v>
      </c>
      <c r="L422" s="79">
        <f t="shared" si="16"/>
        <v>0.5307605789473684</v>
      </c>
      <c r="M422" s="79">
        <f>K422/K448</f>
        <v>0.009845491729872214</v>
      </c>
    </row>
    <row r="423" spans="2:13" ht="12.75">
      <c r="B423" s="187" t="s">
        <v>48</v>
      </c>
      <c r="C423" s="187"/>
      <c r="D423" s="187"/>
      <c r="E423" s="186" t="s">
        <v>49</v>
      </c>
      <c r="F423" s="186"/>
      <c r="G423" s="186"/>
      <c r="H423" s="12"/>
      <c r="I423" s="40">
        <v>8630.61</v>
      </c>
      <c r="J423" s="40">
        <v>90000</v>
      </c>
      <c r="K423" s="40">
        <v>80699.67</v>
      </c>
      <c r="L423" s="63">
        <f t="shared" si="16"/>
        <v>0.896663</v>
      </c>
      <c r="M423" s="78">
        <f>K423/K448</f>
        <v>0.007878742567031333</v>
      </c>
    </row>
    <row r="424" spans="2:13" ht="12.75">
      <c r="B424" s="187" t="s">
        <v>20</v>
      </c>
      <c r="C424" s="187"/>
      <c r="D424" s="187"/>
      <c r="E424" s="186" t="s">
        <v>21</v>
      </c>
      <c r="F424" s="186"/>
      <c r="G424" s="186"/>
      <c r="H424" s="12"/>
      <c r="I424" s="40">
        <v>47438.49</v>
      </c>
      <c r="J424" s="40">
        <v>88000</v>
      </c>
      <c r="K424" s="40">
        <v>59764.94</v>
      </c>
      <c r="L424" s="16">
        <f t="shared" si="16"/>
        <v>0.6791470454545455</v>
      </c>
      <c r="M424" s="16">
        <f>K424/K448</f>
        <v>0.00583487611280286</v>
      </c>
    </row>
    <row r="425" spans="2:13" ht="12.75">
      <c r="B425" s="204" t="s">
        <v>171</v>
      </c>
      <c r="C425" s="187"/>
      <c r="D425" s="187"/>
      <c r="E425" s="186" t="s">
        <v>172</v>
      </c>
      <c r="F425" s="186"/>
      <c r="G425" s="186"/>
      <c r="H425" s="12"/>
      <c r="I425" s="40">
        <v>130.9</v>
      </c>
      <c r="J425" s="40">
        <v>0</v>
      </c>
      <c r="K425" s="40">
        <v>0</v>
      </c>
      <c r="L425" s="16" t="s">
        <v>13</v>
      </c>
      <c r="M425" s="16" t="s">
        <v>13</v>
      </c>
    </row>
    <row r="426" spans="2:13" ht="30.75" customHeight="1">
      <c r="B426" s="184" t="s">
        <v>558</v>
      </c>
      <c r="C426" s="184"/>
      <c r="D426" s="184"/>
      <c r="E426" s="220" t="s">
        <v>559</v>
      </c>
      <c r="F426" s="221"/>
      <c r="G426" s="222"/>
      <c r="H426" s="12"/>
      <c r="I426" s="39">
        <f>SUM(I427:I428)</f>
        <v>547.35</v>
      </c>
      <c r="J426" s="39">
        <f>SUM(J427:J428)</f>
        <v>2400</v>
      </c>
      <c r="K426" s="39">
        <f>SUM(K427:K428)</f>
        <v>474.5</v>
      </c>
      <c r="L426" s="93">
        <f>K426/J426</f>
        <v>0.19770833333333335</v>
      </c>
      <c r="M426" s="93">
        <f>SUM(M427:M428)</f>
        <v>4.632563364951018E-05</v>
      </c>
    </row>
    <row r="427" spans="2:13" ht="12.75">
      <c r="B427" s="187" t="s">
        <v>18</v>
      </c>
      <c r="C427" s="187"/>
      <c r="D427" s="187"/>
      <c r="E427" s="186" t="s">
        <v>19</v>
      </c>
      <c r="F427" s="186"/>
      <c r="G427" s="186"/>
      <c r="H427" s="12"/>
      <c r="I427" s="40">
        <v>547.35</v>
      </c>
      <c r="J427" s="40">
        <v>860</v>
      </c>
      <c r="K427" s="40">
        <v>474.5</v>
      </c>
      <c r="L427" s="16">
        <f>K427/J427</f>
        <v>0.5517441860465117</v>
      </c>
      <c r="M427" s="16">
        <f>K427/K448</f>
        <v>4.632563364951018E-05</v>
      </c>
    </row>
    <row r="428" spans="2:13" ht="12.75">
      <c r="B428" s="187" t="s">
        <v>20</v>
      </c>
      <c r="C428" s="187"/>
      <c r="D428" s="187"/>
      <c r="E428" s="186" t="s">
        <v>21</v>
      </c>
      <c r="F428" s="186"/>
      <c r="G428" s="186"/>
      <c r="H428" s="12"/>
      <c r="I428" s="40">
        <v>0</v>
      </c>
      <c r="J428" s="40">
        <v>1540</v>
      </c>
      <c r="K428" s="40">
        <v>0</v>
      </c>
      <c r="L428" s="79">
        <f>K428/J428</f>
        <v>0</v>
      </c>
      <c r="M428" s="79">
        <f>K428/K448</f>
        <v>0</v>
      </c>
    </row>
    <row r="429" spans="2:13" ht="15.75" customHeight="1">
      <c r="B429" s="184" t="s">
        <v>483</v>
      </c>
      <c r="C429" s="184"/>
      <c r="D429" s="184"/>
      <c r="E429" s="175" t="s">
        <v>25</v>
      </c>
      <c r="F429" s="175"/>
      <c r="G429" s="175"/>
      <c r="H429" s="28"/>
      <c r="I429" s="39">
        <f>SUM(I430:I437)</f>
        <v>22035.760000000002</v>
      </c>
      <c r="J429" s="39">
        <f>SUM(J430:J437)</f>
        <v>40000</v>
      </c>
      <c r="K429" s="39">
        <f>SUM(K430:K437)</f>
        <v>12371.300000000001</v>
      </c>
      <c r="L429" s="93">
        <f aca="true" t="shared" si="17" ref="L429:L444">K429/J429</f>
        <v>0.3092825</v>
      </c>
      <c r="M429" s="93">
        <f>K429/K448</f>
        <v>0.001207815198246966</v>
      </c>
    </row>
    <row r="430" spans="2:13" ht="12.75">
      <c r="B430" s="187" t="s">
        <v>40</v>
      </c>
      <c r="C430" s="187"/>
      <c r="D430" s="187"/>
      <c r="E430" s="186" t="s">
        <v>41</v>
      </c>
      <c r="F430" s="186"/>
      <c r="G430" s="186"/>
      <c r="H430" s="28"/>
      <c r="I430" s="44">
        <v>60.76</v>
      </c>
      <c r="J430" s="44">
        <v>400</v>
      </c>
      <c r="K430" s="44">
        <v>60.76</v>
      </c>
      <c r="L430" s="37">
        <f>K430/J430</f>
        <v>0.1519</v>
      </c>
      <c r="M430" s="37">
        <f>K430/K448</f>
        <v>5.932024237184908E-06</v>
      </c>
    </row>
    <row r="431" spans="2:13" ht="12.75">
      <c r="B431" s="187" t="s">
        <v>42</v>
      </c>
      <c r="C431" s="187"/>
      <c r="D431" s="187"/>
      <c r="E431" s="186" t="s">
        <v>43</v>
      </c>
      <c r="F431" s="186"/>
      <c r="G431" s="186"/>
      <c r="H431" s="28"/>
      <c r="I431" s="44">
        <v>9.8</v>
      </c>
      <c r="J431" s="44">
        <v>100</v>
      </c>
      <c r="K431" s="44">
        <v>9.8</v>
      </c>
      <c r="L431" s="37">
        <f>K431/J431</f>
        <v>0.098</v>
      </c>
      <c r="M431" s="37">
        <f>K431/K448</f>
        <v>9.567781027717593E-07</v>
      </c>
    </row>
    <row r="432" spans="2:13" ht="12.75">
      <c r="B432" s="187" t="s">
        <v>44</v>
      </c>
      <c r="C432" s="187"/>
      <c r="D432" s="187"/>
      <c r="E432" s="186" t="s">
        <v>45</v>
      </c>
      <c r="F432" s="186"/>
      <c r="G432" s="186"/>
      <c r="H432" s="12"/>
      <c r="I432" s="40">
        <v>403.33</v>
      </c>
      <c r="J432" s="40">
        <v>2500</v>
      </c>
      <c r="K432" s="40">
        <v>253.95</v>
      </c>
      <c r="L432" s="16">
        <f t="shared" si="17"/>
        <v>0.10157999999999999</v>
      </c>
      <c r="M432" s="16">
        <f>K432/K448</f>
        <v>2.479324481621309E-05</v>
      </c>
    </row>
    <row r="433" spans="2:13" ht="12.75">
      <c r="B433" s="187" t="s">
        <v>18</v>
      </c>
      <c r="C433" s="187"/>
      <c r="D433" s="187"/>
      <c r="E433" s="186" t="s">
        <v>19</v>
      </c>
      <c r="F433" s="186"/>
      <c r="G433" s="186"/>
      <c r="H433" s="12"/>
      <c r="I433" s="40">
        <v>0</v>
      </c>
      <c r="J433" s="40">
        <v>1100</v>
      </c>
      <c r="K433" s="40">
        <v>208.28</v>
      </c>
      <c r="L433" s="16">
        <f t="shared" si="17"/>
        <v>0.18934545454545454</v>
      </c>
      <c r="M433" s="16">
        <f>K433/K448</f>
        <v>2.033446359645939E-05</v>
      </c>
    </row>
    <row r="434" spans="2:13" ht="12.75">
      <c r="B434" s="187" t="s">
        <v>26</v>
      </c>
      <c r="C434" s="187"/>
      <c r="D434" s="187"/>
      <c r="E434" s="186" t="s">
        <v>27</v>
      </c>
      <c r="F434" s="186"/>
      <c r="G434" s="186"/>
      <c r="H434" s="12"/>
      <c r="I434" s="40">
        <v>4628.5</v>
      </c>
      <c r="J434" s="40">
        <v>5900</v>
      </c>
      <c r="K434" s="40">
        <v>1176.64</v>
      </c>
      <c r="L434" s="16">
        <f t="shared" si="17"/>
        <v>0.1994305084745763</v>
      </c>
      <c r="M434" s="16">
        <f>K434/K448</f>
        <v>0.00011487585580054725</v>
      </c>
    </row>
    <row r="435" spans="2:13" ht="12.75">
      <c r="B435" s="187" t="s">
        <v>48</v>
      </c>
      <c r="C435" s="187"/>
      <c r="D435" s="187"/>
      <c r="E435" s="186" t="s">
        <v>49</v>
      </c>
      <c r="F435" s="186"/>
      <c r="G435" s="186"/>
      <c r="H435" s="12"/>
      <c r="I435" s="40">
        <v>1041.92</v>
      </c>
      <c r="J435" s="40">
        <v>0</v>
      </c>
      <c r="K435" s="40">
        <v>0</v>
      </c>
      <c r="L435" s="16" t="s">
        <v>13</v>
      </c>
      <c r="M435" s="16" t="s">
        <v>13</v>
      </c>
    </row>
    <row r="436" spans="2:13" ht="12.75">
      <c r="B436" s="185" t="s">
        <v>20</v>
      </c>
      <c r="C436" s="185"/>
      <c r="D436" s="185"/>
      <c r="E436" s="186" t="s">
        <v>21</v>
      </c>
      <c r="F436" s="186"/>
      <c r="G436" s="186"/>
      <c r="H436" s="12"/>
      <c r="I436" s="40">
        <v>15012.45</v>
      </c>
      <c r="J436" s="40">
        <v>28000</v>
      </c>
      <c r="K436" s="40">
        <v>8885.87</v>
      </c>
      <c r="L436" s="16">
        <f t="shared" si="17"/>
        <v>0.31735250000000004</v>
      </c>
      <c r="M436" s="16">
        <f>K436/K448</f>
        <v>0.0008675312081710708</v>
      </c>
    </row>
    <row r="437" spans="2:13" ht="12.75">
      <c r="B437" s="187" t="s">
        <v>52</v>
      </c>
      <c r="C437" s="187"/>
      <c r="D437" s="187"/>
      <c r="E437" s="186" t="s">
        <v>53</v>
      </c>
      <c r="F437" s="186"/>
      <c r="G437" s="186"/>
      <c r="H437" s="12"/>
      <c r="I437" s="40">
        <v>879</v>
      </c>
      <c r="J437" s="40">
        <v>2000</v>
      </c>
      <c r="K437" s="40">
        <v>1776</v>
      </c>
      <c r="L437" s="16">
        <f t="shared" si="17"/>
        <v>0.888</v>
      </c>
      <c r="M437" s="16">
        <f>K437/K448</f>
        <v>0.00017339162352271884</v>
      </c>
    </row>
    <row r="438" spans="2:13" ht="15.75" customHeight="1">
      <c r="B438" s="176" t="s">
        <v>493</v>
      </c>
      <c r="C438" s="176"/>
      <c r="D438" s="176"/>
      <c r="E438" s="194" t="s">
        <v>494</v>
      </c>
      <c r="F438" s="194"/>
      <c r="G438" s="194"/>
      <c r="H438" s="4"/>
      <c r="I438" s="38">
        <f>SUM(I439,I441,I443)</f>
        <v>403260</v>
      </c>
      <c r="J438" s="38">
        <f>SUM(J439,J441,J443)</f>
        <v>520000</v>
      </c>
      <c r="K438" s="38">
        <f>SUM(K443,K439,K441)</f>
        <v>235450</v>
      </c>
      <c r="L438" s="18">
        <f t="shared" si="17"/>
        <v>0.45278846153846153</v>
      </c>
      <c r="M438" s="18">
        <f>K438/K448</f>
        <v>0.02298708207118477</v>
      </c>
    </row>
    <row r="439" spans="2:13" ht="12.75">
      <c r="B439" s="184" t="s">
        <v>495</v>
      </c>
      <c r="C439" s="184"/>
      <c r="D439" s="184"/>
      <c r="E439" s="175" t="s">
        <v>496</v>
      </c>
      <c r="F439" s="175"/>
      <c r="G439" s="175"/>
      <c r="H439" s="28"/>
      <c r="I439" s="39">
        <f>SUM(I440:I440)</f>
        <v>357843</v>
      </c>
      <c r="J439" s="39">
        <f>SUM(J440:J440)</f>
        <v>420000</v>
      </c>
      <c r="K439" s="39">
        <f>SUM(K440:K440)</f>
        <v>195450</v>
      </c>
      <c r="L439" s="29">
        <f t="shared" si="17"/>
        <v>0.46535714285714286</v>
      </c>
      <c r="M439" s="29">
        <f>K439/K448</f>
        <v>0.019081865325177586</v>
      </c>
    </row>
    <row r="440" spans="2:13" ht="12.75">
      <c r="B440" s="187" t="s">
        <v>357</v>
      </c>
      <c r="C440" s="187"/>
      <c r="D440" s="187"/>
      <c r="E440" s="186" t="s">
        <v>358</v>
      </c>
      <c r="F440" s="186"/>
      <c r="G440" s="186"/>
      <c r="H440" s="19"/>
      <c r="I440" s="43">
        <v>357843</v>
      </c>
      <c r="J440" s="43">
        <v>420000</v>
      </c>
      <c r="K440" s="43">
        <v>195450</v>
      </c>
      <c r="L440" s="16">
        <f t="shared" si="17"/>
        <v>0.46535714285714286</v>
      </c>
      <c r="M440" s="16">
        <f>K440/J440</f>
        <v>0.46535714285714286</v>
      </c>
    </row>
    <row r="441" spans="2:13" ht="12.75">
      <c r="B441" s="184" t="s">
        <v>497</v>
      </c>
      <c r="C441" s="184"/>
      <c r="D441" s="184"/>
      <c r="E441" s="175" t="s">
        <v>498</v>
      </c>
      <c r="F441" s="175"/>
      <c r="G441" s="175"/>
      <c r="H441" s="28"/>
      <c r="I441" s="39">
        <f>SUM(I442)</f>
        <v>45417</v>
      </c>
      <c r="J441" s="39">
        <f>SUM(J442)</f>
        <v>80000</v>
      </c>
      <c r="K441" s="39">
        <f>SUM(K442)</f>
        <v>40000</v>
      </c>
      <c r="L441" s="29">
        <f t="shared" si="17"/>
        <v>0.5</v>
      </c>
      <c r="M441" s="29">
        <f>K441/K448</f>
        <v>0.003905216746007181</v>
      </c>
    </row>
    <row r="442" spans="2:13" ht="12.75">
      <c r="B442" s="187" t="s">
        <v>357</v>
      </c>
      <c r="C442" s="187"/>
      <c r="D442" s="187"/>
      <c r="E442" s="186" t="s">
        <v>358</v>
      </c>
      <c r="F442" s="186"/>
      <c r="G442" s="186"/>
      <c r="H442" s="19"/>
      <c r="I442" s="43">
        <v>45417</v>
      </c>
      <c r="J442" s="43">
        <v>80000</v>
      </c>
      <c r="K442" s="43">
        <v>40000</v>
      </c>
      <c r="L442" s="16">
        <f t="shared" si="17"/>
        <v>0.5</v>
      </c>
      <c r="M442" s="16">
        <f>K442/K448</f>
        <v>0.003905216746007181</v>
      </c>
    </row>
    <row r="443" spans="2:13" ht="12.75">
      <c r="B443" s="184" t="s">
        <v>501</v>
      </c>
      <c r="C443" s="184"/>
      <c r="D443" s="184"/>
      <c r="E443" s="175" t="s">
        <v>502</v>
      </c>
      <c r="F443" s="175"/>
      <c r="G443" s="175"/>
      <c r="H443" s="28"/>
      <c r="I443" s="39">
        <f>SUM(I444:I444)</f>
        <v>0</v>
      </c>
      <c r="J443" s="39">
        <f>SUM(J444:J444)</f>
        <v>20000</v>
      </c>
      <c r="K443" s="39">
        <f>SUM(K444:K444)</f>
        <v>0</v>
      </c>
      <c r="L443" s="62">
        <f t="shared" si="17"/>
        <v>0</v>
      </c>
      <c r="M443" s="62">
        <f>K443/K448</f>
        <v>0</v>
      </c>
    </row>
    <row r="444" spans="2:13" ht="54" customHeight="1">
      <c r="B444" s="187" t="s">
        <v>503</v>
      </c>
      <c r="C444" s="187"/>
      <c r="D444" s="187"/>
      <c r="E444" s="219" t="s">
        <v>504</v>
      </c>
      <c r="F444" s="219"/>
      <c r="G444" s="219"/>
      <c r="H444" s="19"/>
      <c r="I444" s="43">
        <v>0</v>
      </c>
      <c r="J444" s="43">
        <v>20000</v>
      </c>
      <c r="K444" s="43">
        <v>0</v>
      </c>
      <c r="L444" s="119">
        <f t="shared" si="17"/>
        <v>0</v>
      </c>
      <c r="M444" s="119">
        <f>K444/K448</f>
        <v>0</v>
      </c>
    </row>
    <row r="445" spans="2:13" ht="27" customHeight="1">
      <c r="B445" s="212" t="s">
        <v>505</v>
      </c>
      <c r="C445" s="176"/>
      <c r="D445" s="176"/>
      <c r="E445" s="213" t="s">
        <v>602</v>
      </c>
      <c r="F445" s="194"/>
      <c r="G445" s="194"/>
      <c r="H445" s="4"/>
      <c r="I445" s="38">
        <f>+SUM(I446)</f>
        <v>0</v>
      </c>
      <c r="J445" s="38">
        <f>SUM(J446)</f>
        <v>25000</v>
      </c>
      <c r="K445" s="86">
        <f>SUM(K446)</f>
        <v>19500</v>
      </c>
      <c r="L445" s="100">
        <f>K445/J445</f>
        <v>0.78</v>
      </c>
      <c r="M445" s="100">
        <f>K445/K448</f>
        <v>0.0019037931636785006</v>
      </c>
    </row>
    <row r="446" spans="2:13" ht="15.75" customHeight="1" thickBot="1">
      <c r="B446" s="320" t="s">
        <v>603</v>
      </c>
      <c r="C446" s="321"/>
      <c r="D446" s="322"/>
      <c r="E446" s="311" t="s">
        <v>604</v>
      </c>
      <c r="F446" s="312"/>
      <c r="G446" s="313"/>
      <c r="H446" s="120"/>
      <c r="I446" s="121">
        <f>SUM(I447:I447)</f>
        <v>0</v>
      </c>
      <c r="J446" s="121">
        <f>SUM(J447:J447)</f>
        <v>25000</v>
      </c>
      <c r="K446" s="122">
        <f>SUM(K447:K447)</f>
        <v>19500</v>
      </c>
      <c r="L446" s="123">
        <f>K446/J446</f>
        <v>0.78</v>
      </c>
      <c r="M446" s="123">
        <f>K446/K448</f>
        <v>0.0019037931636785006</v>
      </c>
    </row>
    <row r="447" spans="2:13" ht="24.75" customHeight="1" thickBot="1">
      <c r="B447" s="314" t="s">
        <v>605</v>
      </c>
      <c r="C447" s="315"/>
      <c r="D447" s="316"/>
      <c r="E447" s="317" t="s">
        <v>606</v>
      </c>
      <c r="F447" s="318"/>
      <c r="G447" s="319"/>
      <c r="H447" s="120"/>
      <c r="I447" s="121">
        <v>0</v>
      </c>
      <c r="J447" s="121">
        <v>25000</v>
      </c>
      <c r="K447" s="122">
        <v>19500</v>
      </c>
      <c r="L447" s="123">
        <f>K447/J447</f>
        <v>0.78</v>
      </c>
      <c r="M447" s="123">
        <f>K447/K448</f>
        <v>0.0019037931636785006</v>
      </c>
    </row>
    <row r="448" spans="2:13" ht="21" customHeight="1" thickBot="1">
      <c r="B448" s="216"/>
      <c r="C448" s="216"/>
      <c r="D448" s="216"/>
      <c r="E448" s="217" t="s">
        <v>562</v>
      </c>
      <c r="F448" s="218"/>
      <c r="G448" s="218"/>
      <c r="H448" s="23"/>
      <c r="I448" s="24">
        <f>SUM(I15,I69)</f>
        <v>7500803.140000001</v>
      </c>
      <c r="J448" s="24">
        <f>SUM(J15,J69)</f>
        <v>18078685.8</v>
      </c>
      <c r="K448" s="24">
        <f>SUM(K15,K69)</f>
        <v>10242709.330000002</v>
      </c>
      <c r="L448" s="124">
        <f>K448/J448</f>
        <v>0.5665627160797275</v>
      </c>
      <c r="M448" s="124" t="s">
        <v>13</v>
      </c>
    </row>
    <row r="449" spans="2:13" ht="12.75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spans="2:13" ht="12.75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spans="2:13" ht="12.75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spans="2:13" ht="12.75">
      <c r="B452" s="214" t="s">
        <v>607</v>
      </c>
      <c r="C452" s="215"/>
      <c r="D452" s="215"/>
      <c r="E452" s="215"/>
      <c r="F452" s="215"/>
      <c r="G452" s="26"/>
      <c r="H452" s="26"/>
      <c r="I452" s="26"/>
      <c r="J452" s="26"/>
      <c r="K452" s="26"/>
      <c r="L452" s="26"/>
      <c r="M452" s="26"/>
    </row>
    <row r="453" spans="10:11" ht="12.75">
      <c r="J453" s="103"/>
      <c r="K453" s="103"/>
    </row>
  </sheetData>
  <sheetProtection/>
  <mergeCells count="878">
    <mergeCell ref="B447:D447"/>
    <mergeCell ref="E447:G447"/>
    <mergeCell ref="B448:D448"/>
    <mergeCell ref="E448:G448"/>
    <mergeCell ref="B452:F452"/>
    <mergeCell ref="B444:D444"/>
    <mergeCell ref="E444:G444"/>
    <mergeCell ref="B445:D445"/>
    <mergeCell ref="E445:G445"/>
    <mergeCell ref="B446:D446"/>
    <mergeCell ref="E446:G446"/>
    <mergeCell ref="B441:D441"/>
    <mergeCell ref="E441:G441"/>
    <mergeCell ref="B442:D442"/>
    <mergeCell ref="E442:G442"/>
    <mergeCell ref="B443:D443"/>
    <mergeCell ref="E443:G443"/>
    <mergeCell ref="B438:D438"/>
    <mergeCell ref="E438:G438"/>
    <mergeCell ref="B439:D439"/>
    <mergeCell ref="E439:G439"/>
    <mergeCell ref="B440:D440"/>
    <mergeCell ref="E440:G440"/>
    <mergeCell ref="B435:D435"/>
    <mergeCell ref="E435:G435"/>
    <mergeCell ref="B436:D436"/>
    <mergeCell ref="E436:G436"/>
    <mergeCell ref="B437:D437"/>
    <mergeCell ref="E437:G437"/>
    <mergeCell ref="B432:D432"/>
    <mergeCell ref="E432:G432"/>
    <mergeCell ref="B433:D433"/>
    <mergeCell ref="E433:G433"/>
    <mergeCell ref="B434:D434"/>
    <mergeCell ref="E434:G434"/>
    <mergeCell ref="B429:D429"/>
    <mergeCell ref="E429:G429"/>
    <mergeCell ref="B430:D430"/>
    <mergeCell ref="E430:G430"/>
    <mergeCell ref="B431:D431"/>
    <mergeCell ref="E431:G431"/>
    <mergeCell ref="B426:D426"/>
    <mergeCell ref="E426:G426"/>
    <mergeCell ref="B427:D427"/>
    <mergeCell ref="E427:G427"/>
    <mergeCell ref="B428:D428"/>
    <mergeCell ref="E428:G428"/>
    <mergeCell ref="B423:D423"/>
    <mergeCell ref="E423:G423"/>
    <mergeCell ref="B424:D424"/>
    <mergeCell ref="E424:G424"/>
    <mergeCell ref="B425:D425"/>
    <mergeCell ref="E425:G425"/>
    <mergeCell ref="B420:D420"/>
    <mergeCell ref="E420:G420"/>
    <mergeCell ref="B421:D421"/>
    <mergeCell ref="E421:G421"/>
    <mergeCell ref="B422:D422"/>
    <mergeCell ref="E422:G422"/>
    <mergeCell ref="B417:D417"/>
    <mergeCell ref="E417:G417"/>
    <mergeCell ref="B418:D418"/>
    <mergeCell ref="E418:G418"/>
    <mergeCell ref="B419:D419"/>
    <mergeCell ref="E419:G419"/>
    <mergeCell ref="B414:D414"/>
    <mergeCell ref="E414:G414"/>
    <mergeCell ref="B415:D415"/>
    <mergeCell ref="E415:G415"/>
    <mergeCell ref="B416:D416"/>
    <mergeCell ref="E416:G416"/>
    <mergeCell ref="B411:D411"/>
    <mergeCell ref="E411:G411"/>
    <mergeCell ref="B412:D412"/>
    <mergeCell ref="E412:G412"/>
    <mergeCell ref="B413:D413"/>
    <mergeCell ref="E413:G413"/>
    <mergeCell ref="B408:D408"/>
    <mergeCell ref="E408:G408"/>
    <mergeCell ref="B409:D409"/>
    <mergeCell ref="E409:G409"/>
    <mergeCell ref="B410:D410"/>
    <mergeCell ref="E410:G410"/>
    <mergeCell ref="B405:D405"/>
    <mergeCell ref="E405:G405"/>
    <mergeCell ref="B406:D406"/>
    <mergeCell ref="E406:G406"/>
    <mergeCell ref="B407:D407"/>
    <mergeCell ref="E407:G407"/>
    <mergeCell ref="B402:D402"/>
    <mergeCell ref="E402:G402"/>
    <mergeCell ref="B403:D403"/>
    <mergeCell ref="E403:G403"/>
    <mergeCell ref="B404:D404"/>
    <mergeCell ref="E404:G404"/>
    <mergeCell ref="B399:D399"/>
    <mergeCell ref="E399:G399"/>
    <mergeCell ref="B400:D400"/>
    <mergeCell ref="E400:G400"/>
    <mergeCell ref="B401:D401"/>
    <mergeCell ref="E401:G401"/>
    <mergeCell ref="B396:D396"/>
    <mergeCell ref="E396:G396"/>
    <mergeCell ref="B397:D397"/>
    <mergeCell ref="E397:G397"/>
    <mergeCell ref="B398:D398"/>
    <mergeCell ref="E398:G398"/>
    <mergeCell ref="B393:D393"/>
    <mergeCell ref="E393:G393"/>
    <mergeCell ref="B394:D394"/>
    <mergeCell ref="E394:G394"/>
    <mergeCell ref="B395:D395"/>
    <mergeCell ref="E395:G395"/>
    <mergeCell ref="B390:D390"/>
    <mergeCell ref="E390:G390"/>
    <mergeCell ref="B391:D391"/>
    <mergeCell ref="E391:G391"/>
    <mergeCell ref="B392:D392"/>
    <mergeCell ref="E392:G392"/>
    <mergeCell ref="B387:D387"/>
    <mergeCell ref="E387:G387"/>
    <mergeCell ref="B388:D388"/>
    <mergeCell ref="E388:G388"/>
    <mergeCell ref="B389:D389"/>
    <mergeCell ref="E389:G389"/>
    <mergeCell ref="B384:D384"/>
    <mergeCell ref="E384:G384"/>
    <mergeCell ref="B385:D385"/>
    <mergeCell ref="E385:G385"/>
    <mergeCell ref="B386:D386"/>
    <mergeCell ref="E386:G386"/>
    <mergeCell ref="B381:D381"/>
    <mergeCell ref="E381:G381"/>
    <mergeCell ref="B382:D382"/>
    <mergeCell ref="E382:G382"/>
    <mergeCell ref="B383:D383"/>
    <mergeCell ref="E383:G383"/>
    <mergeCell ref="B378:D378"/>
    <mergeCell ref="E378:G378"/>
    <mergeCell ref="B379:D379"/>
    <mergeCell ref="E379:G379"/>
    <mergeCell ref="B380:D380"/>
    <mergeCell ref="E380:G380"/>
    <mergeCell ref="B375:D375"/>
    <mergeCell ref="E375:G375"/>
    <mergeCell ref="B376:D376"/>
    <mergeCell ref="E376:G376"/>
    <mergeCell ref="B377:D377"/>
    <mergeCell ref="E377:G377"/>
    <mergeCell ref="B372:D372"/>
    <mergeCell ref="E372:G372"/>
    <mergeCell ref="B373:D373"/>
    <mergeCell ref="E373:G373"/>
    <mergeCell ref="B374:D374"/>
    <mergeCell ref="E374:G374"/>
    <mergeCell ref="B369:D369"/>
    <mergeCell ref="E369:G369"/>
    <mergeCell ref="B370:D370"/>
    <mergeCell ref="E370:G370"/>
    <mergeCell ref="B371:D371"/>
    <mergeCell ref="E371:G371"/>
    <mergeCell ref="B366:D366"/>
    <mergeCell ref="E366:G366"/>
    <mergeCell ref="B367:D367"/>
    <mergeCell ref="E367:G367"/>
    <mergeCell ref="B368:D368"/>
    <mergeCell ref="E368:G368"/>
    <mergeCell ref="B363:D363"/>
    <mergeCell ref="E363:G363"/>
    <mergeCell ref="B364:D364"/>
    <mergeCell ref="E364:G364"/>
    <mergeCell ref="B365:D365"/>
    <mergeCell ref="E365:G365"/>
    <mergeCell ref="B360:D360"/>
    <mergeCell ref="E360:G360"/>
    <mergeCell ref="B361:D361"/>
    <mergeCell ref="E361:G361"/>
    <mergeCell ref="B362:D362"/>
    <mergeCell ref="E362:G362"/>
    <mergeCell ref="B357:D357"/>
    <mergeCell ref="E357:G357"/>
    <mergeCell ref="B358:D358"/>
    <mergeCell ref="E358:G358"/>
    <mergeCell ref="B359:D359"/>
    <mergeCell ref="E359:G359"/>
    <mergeCell ref="B354:D354"/>
    <mergeCell ref="E354:G354"/>
    <mergeCell ref="B355:D355"/>
    <mergeCell ref="E355:G355"/>
    <mergeCell ref="B356:D356"/>
    <mergeCell ref="E356:G356"/>
    <mergeCell ref="B351:D351"/>
    <mergeCell ref="E351:G351"/>
    <mergeCell ref="B352:D352"/>
    <mergeCell ref="E352:G352"/>
    <mergeCell ref="B353:D353"/>
    <mergeCell ref="E353:G353"/>
    <mergeCell ref="B348:D348"/>
    <mergeCell ref="E348:G348"/>
    <mergeCell ref="B349:D349"/>
    <mergeCell ref="E349:G349"/>
    <mergeCell ref="B350:D350"/>
    <mergeCell ref="E350:G350"/>
    <mergeCell ref="B345:D345"/>
    <mergeCell ref="E345:G345"/>
    <mergeCell ref="B346:D346"/>
    <mergeCell ref="E346:G346"/>
    <mergeCell ref="B347:D347"/>
    <mergeCell ref="E347:G347"/>
    <mergeCell ref="B342:D342"/>
    <mergeCell ref="E342:G342"/>
    <mergeCell ref="B343:D343"/>
    <mergeCell ref="E343:G343"/>
    <mergeCell ref="B344:D344"/>
    <mergeCell ref="E344:G344"/>
    <mergeCell ref="B339:D339"/>
    <mergeCell ref="E339:G339"/>
    <mergeCell ref="B340:D340"/>
    <mergeCell ref="E340:G340"/>
    <mergeCell ref="B341:D341"/>
    <mergeCell ref="E341:G341"/>
    <mergeCell ref="B336:D336"/>
    <mergeCell ref="E336:G336"/>
    <mergeCell ref="B337:D337"/>
    <mergeCell ref="E337:G337"/>
    <mergeCell ref="B338:D338"/>
    <mergeCell ref="E338:G338"/>
    <mergeCell ref="B333:D333"/>
    <mergeCell ref="E333:G333"/>
    <mergeCell ref="B334:D334"/>
    <mergeCell ref="E334:G334"/>
    <mergeCell ref="B335:D335"/>
    <mergeCell ref="E335:G335"/>
    <mergeCell ref="B330:D330"/>
    <mergeCell ref="E330:G330"/>
    <mergeCell ref="B331:D331"/>
    <mergeCell ref="E331:G331"/>
    <mergeCell ref="B332:D332"/>
    <mergeCell ref="E332:G332"/>
    <mergeCell ref="B327:D327"/>
    <mergeCell ref="E327:G327"/>
    <mergeCell ref="B328:D328"/>
    <mergeCell ref="E328:G328"/>
    <mergeCell ref="B329:D329"/>
    <mergeCell ref="E329:G329"/>
    <mergeCell ref="B324:D324"/>
    <mergeCell ref="E324:G324"/>
    <mergeCell ref="B325:D325"/>
    <mergeCell ref="E325:G325"/>
    <mergeCell ref="B326:D326"/>
    <mergeCell ref="E326:G326"/>
    <mergeCell ref="B321:D321"/>
    <mergeCell ref="E321:G321"/>
    <mergeCell ref="B322:D322"/>
    <mergeCell ref="E322:G322"/>
    <mergeCell ref="B323:D323"/>
    <mergeCell ref="E323:G323"/>
    <mergeCell ref="B318:D318"/>
    <mergeCell ref="E318:G318"/>
    <mergeCell ref="B319:D319"/>
    <mergeCell ref="E319:G319"/>
    <mergeCell ref="B320:D320"/>
    <mergeCell ref="E320:G320"/>
    <mergeCell ref="B315:D315"/>
    <mergeCell ref="E315:G315"/>
    <mergeCell ref="B316:D316"/>
    <mergeCell ref="E316:G316"/>
    <mergeCell ref="B317:D317"/>
    <mergeCell ref="E317:G317"/>
    <mergeCell ref="B312:D312"/>
    <mergeCell ref="E312:G312"/>
    <mergeCell ref="B313:D313"/>
    <mergeCell ref="E313:G313"/>
    <mergeCell ref="B314:D314"/>
    <mergeCell ref="E314:G314"/>
    <mergeCell ref="B309:D309"/>
    <mergeCell ref="E309:G309"/>
    <mergeCell ref="B310:D310"/>
    <mergeCell ref="E310:G310"/>
    <mergeCell ref="B311:D311"/>
    <mergeCell ref="E311:G311"/>
    <mergeCell ref="B306:D306"/>
    <mergeCell ref="E306:G306"/>
    <mergeCell ref="B307:D307"/>
    <mergeCell ref="E307:G307"/>
    <mergeCell ref="B308:D308"/>
    <mergeCell ref="E308:G308"/>
    <mergeCell ref="B303:D303"/>
    <mergeCell ref="E303:G303"/>
    <mergeCell ref="B304:D304"/>
    <mergeCell ref="E304:G304"/>
    <mergeCell ref="B305:D305"/>
    <mergeCell ref="E305:G305"/>
    <mergeCell ref="B300:D300"/>
    <mergeCell ref="E300:G300"/>
    <mergeCell ref="B301:D301"/>
    <mergeCell ref="E301:G301"/>
    <mergeCell ref="B302:D302"/>
    <mergeCell ref="E302:G302"/>
    <mergeCell ref="B297:D297"/>
    <mergeCell ref="E297:G297"/>
    <mergeCell ref="B298:D298"/>
    <mergeCell ref="E298:G298"/>
    <mergeCell ref="B299:D299"/>
    <mergeCell ref="E299:G299"/>
    <mergeCell ref="B294:D294"/>
    <mergeCell ref="E294:G294"/>
    <mergeCell ref="B295:D295"/>
    <mergeCell ref="E295:G295"/>
    <mergeCell ref="B296:D296"/>
    <mergeCell ref="E296:G296"/>
    <mergeCell ref="B291:D291"/>
    <mergeCell ref="E291:G291"/>
    <mergeCell ref="B292:D292"/>
    <mergeCell ref="E292:G292"/>
    <mergeCell ref="B293:D293"/>
    <mergeCell ref="E293:G293"/>
    <mergeCell ref="B288:D288"/>
    <mergeCell ref="E288:G288"/>
    <mergeCell ref="B289:D289"/>
    <mergeCell ref="E289:G289"/>
    <mergeCell ref="B290:D290"/>
    <mergeCell ref="E290:G290"/>
    <mergeCell ref="B285:D285"/>
    <mergeCell ref="E285:G285"/>
    <mergeCell ref="B286:D286"/>
    <mergeCell ref="E286:G286"/>
    <mergeCell ref="B287:D287"/>
    <mergeCell ref="E287:G287"/>
    <mergeCell ref="B282:D282"/>
    <mergeCell ref="E282:G282"/>
    <mergeCell ref="B283:D283"/>
    <mergeCell ref="E283:G283"/>
    <mergeCell ref="B284:D284"/>
    <mergeCell ref="E284:G284"/>
    <mergeCell ref="B279:D279"/>
    <mergeCell ref="E279:G279"/>
    <mergeCell ref="B280:D280"/>
    <mergeCell ref="E280:G280"/>
    <mergeCell ref="B281:D281"/>
    <mergeCell ref="E281:G281"/>
    <mergeCell ref="B276:D276"/>
    <mergeCell ref="E276:G276"/>
    <mergeCell ref="B277:D277"/>
    <mergeCell ref="E277:G277"/>
    <mergeCell ref="B278:D278"/>
    <mergeCell ref="E278:G278"/>
    <mergeCell ref="B273:D273"/>
    <mergeCell ref="E273:G273"/>
    <mergeCell ref="B274:D274"/>
    <mergeCell ref="E274:G274"/>
    <mergeCell ref="B275:D275"/>
    <mergeCell ref="E275:G275"/>
    <mergeCell ref="B270:D270"/>
    <mergeCell ref="E270:G270"/>
    <mergeCell ref="B271:D271"/>
    <mergeCell ref="E271:G271"/>
    <mergeCell ref="B272:D272"/>
    <mergeCell ref="E272:G272"/>
    <mergeCell ref="B267:D267"/>
    <mergeCell ref="E267:G267"/>
    <mergeCell ref="B268:D268"/>
    <mergeCell ref="E268:G268"/>
    <mergeCell ref="B269:D269"/>
    <mergeCell ref="E269:G269"/>
    <mergeCell ref="B264:D264"/>
    <mergeCell ref="E264:G264"/>
    <mergeCell ref="B265:D265"/>
    <mergeCell ref="E265:G265"/>
    <mergeCell ref="B266:D266"/>
    <mergeCell ref="E266:G266"/>
    <mergeCell ref="B261:D261"/>
    <mergeCell ref="E261:G261"/>
    <mergeCell ref="B262:D262"/>
    <mergeCell ref="E262:G262"/>
    <mergeCell ref="B263:D263"/>
    <mergeCell ref="E263:G263"/>
    <mergeCell ref="B258:D258"/>
    <mergeCell ref="E258:G258"/>
    <mergeCell ref="B259:D259"/>
    <mergeCell ref="E259:G259"/>
    <mergeCell ref="B260:D260"/>
    <mergeCell ref="E260:G260"/>
    <mergeCell ref="B255:D255"/>
    <mergeCell ref="E255:G255"/>
    <mergeCell ref="B256:D256"/>
    <mergeCell ref="E256:G256"/>
    <mergeCell ref="B257:D257"/>
    <mergeCell ref="E257:G257"/>
    <mergeCell ref="B252:D252"/>
    <mergeCell ref="E252:G252"/>
    <mergeCell ref="B253:D253"/>
    <mergeCell ref="E253:G253"/>
    <mergeCell ref="B254:D254"/>
    <mergeCell ref="E254:G254"/>
    <mergeCell ref="B249:D249"/>
    <mergeCell ref="E249:G249"/>
    <mergeCell ref="B250:D250"/>
    <mergeCell ref="E250:G250"/>
    <mergeCell ref="B251:D251"/>
    <mergeCell ref="E251:G251"/>
    <mergeCell ref="B246:D246"/>
    <mergeCell ref="E246:G246"/>
    <mergeCell ref="B247:D247"/>
    <mergeCell ref="E247:G247"/>
    <mergeCell ref="B248:D248"/>
    <mergeCell ref="E248:G248"/>
    <mergeCell ref="B243:D243"/>
    <mergeCell ref="E243:G243"/>
    <mergeCell ref="B244:D244"/>
    <mergeCell ref="E244:G244"/>
    <mergeCell ref="B245:D245"/>
    <mergeCell ref="E245:G245"/>
    <mergeCell ref="B240:D240"/>
    <mergeCell ref="E240:G240"/>
    <mergeCell ref="B241:D241"/>
    <mergeCell ref="E241:G241"/>
    <mergeCell ref="B242:D242"/>
    <mergeCell ref="E242:G242"/>
    <mergeCell ref="B237:D237"/>
    <mergeCell ref="E237:G237"/>
    <mergeCell ref="B238:D238"/>
    <mergeCell ref="E238:G238"/>
    <mergeCell ref="B239:D239"/>
    <mergeCell ref="E239:G239"/>
    <mergeCell ref="B234:D234"/>
    <mergeCell ref="E234:G234"/>
    <mergeCell ref="B235:D235"/>
    <mergeCell ref="E235:G235"/>
    <mergeCell ref="B236:D236"/>
    <mergeCell ref="E236:G236"/>
    <mergeCell ref="B231:D231"/>
    <mergeCell ref="E231:G231"/>
    <mergeCell ref="B232:D232"/>
    <mergeCell ref="E232:G232"/>
    <mergeCell ref="B233:D233"/>
    <mergeCell ref="E233:G233"/>
    <mergeCell ref="B228:D228"/>
    <mergeCell ref="E228:G228"/>
    <mergeCell ref="B229:D229"/>
    <mergeCell ref="E229:G229"/>
    <mergeCell ref="B230:D230"/>
    <mergeCell ref="E230:G230"/>
    <mergeCell ref="B225:D225"/>
    <mergeCell ref="E225:G225"/>
    <mergeCell ref="B226:D226"/>
    <mergeCell ref="E226:G226"/>
    <mergeCell ref="B227:D227"/>
    <mergeCell ref="E227:G227"/>
    <mergeCell ref="B222:D222"/>
    <mergeCell ref="E222:G222"/>
    <mergeCell ref="B223:D223"/>
    <mergeCell ref="E223:G223"/>
    <mergeCell ref="B224:D224"/>
    <mergeCell ref="E224:G224"/>
    <mergeCell ref="B219:D219"/>
    <mergeCell ref="E219:G219"/>
    <mergeCell ref="B220:D220"/>
    <mergeCell ref="E220:G220"/>
    <mergeCell ref="B221:D221"/>
    <mergeCell ref="E221:G221"/>
    <mergeCell ref="B216:D216"/>
    <mergeCell ref="E216:G216"/>
    <mergeCell ref="B217:D217"/>
    <mergeCell ref="E217:G217"/>
    <mergeCell ref="B218:D218"/>
    <mergeCell ref="E218:G218"/>
    <mergeCell ref="B213:D213"/>
    <mergeCell ref="E213:G213"/>
    <mergeCell ref="B214:D214"/>
    <mergeCell ref="E214:G214"/>
    <mergeCell ref="B215:D215"/>
    <mergeCell ref="E215:G215"/>
    <mergeCell ref="B210:D210"/>
    <mergeCell ref="E210:G210"/>
    <mergeCell ref="B211:D211"/>
    <mergeCell ref="E211:G211"/>
    <mergeCell ref="B212:D212"/>
    <mergeCell ref="E212:G212"/>
    <mergeCell ref="B207:D207"/>
    <mergeCell ref="E207:G207"/>
    <mergeCell ref="B208:D208"/>
    <mergeCell ref="E208:G208"/>
    <mergeCell ref="B209:D209"/>
    <mergeCell ref="E209:G209"/>
    <mergeCell ref="B204:D204"/>
    <mergeCell ref="E204:G204"/>
    <mergeCell ref="B205:D205"/>
    <mergeCell ref="E205:G205"/>
    <mergeCell ref="B206:D206"/>
    <mergeCell ref="E206:G206"/>
    <mergeCell ref="B201:D201"/>
    <mergeCell ref="E201:G201"/>
    <mergeCell ref="B202:D202"/>
    <mergeCell ref="E202:G202"/>
    <mergeCell ref="B203:D203"/>
    <mergeCell ref="E203:G203"/>
    <mergeCell ref="B198:D198"/>
    <mergeCell ref="E198:G198"/>
    <mergeCell ref="B199:D199"/>
    <mergeCell ref="E199:G199"/>
    <mergeCell ref="B200:D200"/>
    <mergeCell ref="E200:G200"/>
    <mergeCell ref="B195:D195"/>
    <mergeCell ref="E195:G195"/>
    <mergeCell ref="B196:D196"/>
    <mergeCell ref="E196:G196"/>
    <mergeCell ref="B197:D197"/>
    <mergeCell ref="E197:G197"/>
    <mergeCell ref="B192:D192"/>
    <mergeCell ref="E192:G192"/>
    <mergeCell ref="B193:D193"/>
    <mergeCell ref="E193:G193"/>
    <mergeCell ref="B194:D194"/>
    <mergeCell ref="E194:G194"/>
    <mergeCell ref="B189:D189"/>
    <mergeCell ref="E189:G189"/>
    <mergeCell ref="B190:D190"/>
    <mergeCell ref="E190:G190"/>
    <mergeCell ref="B191:D191"/>
    <mergeCell ref="E191:G191"/>
    <mergeCell ref="B186:D186"/>
    <mergeCell ref="E186:G186"/>
    <mergeCell ref="B187:D187"/>
    <mergeCell ref="E187:G187"/>
    <mergeCell ref="B188:D188"/>
    <mergeCell ref="E188:G188"/>
    <mergeCell ref="B183:D183"/>
    <mergeCell ref="E183:G183"/>
    <mergeCell ref="B184:D184"/>
    <mergeCell ref="E184:G184"/>
    <mergeCell ref="B185:D185"/>
    <mergeCell ref="E185:G185"/>
    <mergeCell ref="B180:D180"/>
    <mergeCell ref="E180:G180"/>
    <mergeCell ref="B181:D181"/>
    <mergeCell ref="E181:G181"/>
    <mergeCell ref="B182:D182"/>
    <mergeCell ref="E182:G182"/>
    <mergeCell ref="B177:D177"/>
    <mergeCell ref="E177:G177"/>
    <mergeCell ref="B178:D178"/>
    <mergeCell ref="E178:G178"/>
    <mergeCell ref="B179:D179"/>
    <mergeCell ref="E179:G179"/>
    <mergeCell ref="B174:D174"/>
    <mergeCell ref="E174:G174"/>
    <mergeCell ref="B175:D175"/>
    <mergeCell ref="E175:G175"/>
    <mergeCell ref="B176:D176"/>
    <mergeCell ref="E176:G176"/>
    <mergeCell ref="B171:D171"/>
    <mergeCell ref="E171:G171"/>
    <mergeCell ref="B172:D172"/>
    <mergeCell ref="E172:G172"/>
    <mergeCell ref="B173:D173"/>
    <mergeCell ref="E173:G173"/>
    <mergeCell ref="B168:D168"/>
    <mergeCell ref="E168:G168"/>
    <mergeCell ref="B169:D169"/>
    <mergeCell ref="E169:G169"/>
    <mergeCell ref="B170:D170"/>
    <mergeCell ref="E170:G170"/>
    <mergeCell ref="B165:D165"/>
    <mergeCell ref="E165:G165"/>
    <mergeCell ref="B166:D166"/>
    <mergeCell ref="E166:G166"/>
    <mergeCell ref="B167:D167"/>
    <mergeCell ref="E167:G167"/>
    <mergeCell ref="B162:D162"/>
    <mergeCell ref="E162:G162"/>
    <mergeCell ref="B163:D163"/>
    <mergeCell ref="E163:G163"/>
    <mergeCell ref="B164:D164"/>
    <mergeCell ref="E164:G164"/>
    <mergeCell ref="B159:D159"/>
    <mergeCell ref="E159:G159"/>
    <mergeCell ref="B160:D160"/>
    <mergeCell ref="E160:G160"/>
    <mergeCell ref="B161:D161"/>
    <mergeCell ref="E161:G161"/>
    <mergeCell ref="B156:D156"/>
    <mergeCell ref="E156:G156"/>
    <mergeCell ref="B157:D157"/>
    <mergeCell ref="E157:G157"/>
    <mergeCell ref="B158:D158"/>
    <mergeCell ref="E158:G158"/>
    <mergeCell ref="B153:D153"/>
    <mergeCell ref="E153:G153"/>
    <mergeCell ref="B154:D154"/>
    <mergeCell ref="E154:G154"/>
    <mergeCell ref="B155:D155"/>
    <mergeCell ref="E155:G155"/>
    <mergeCell ref="B150:D150"/>
    <mergeCell ref="E150:G150"/>
    <mergeCell ref="B151:D151"/>
    <mergeCell ref="E151:G151"/>
    <mergeCell ref="B152:D152"/>
    <mergeCell ref="E152:G152"/>
    <mergeCell ref="B147:D147"/>
    <mergeCell ref="E147:G147"/>
    <mergeCell ref="B148:D148"/>
    <mergeCell ref="E148:G148"/>
    <mergeCell ref="B149:D149"/>
    <mergeCell ref="E149:G149"/>
    <mergeCell ref="B144:D144"/>
    <mergeCell ref="E144:G144"/>
    <mergeCell ref="B145:D145"/>
    <mergeCell ref="E145:G145"/>
    <mergeCell ref="B146:D146"/>
    <mergeCell ref="E146:G146"/>
    <mergeCell ref="B141:D141"/>
    <mergeCell ref="E141:G141"/>
    <mergeCell ref="B142:D142"/>
    <mergeCell ref="E142:G142"/>
    <mergeCell ref="B143:D143"/>
    <mergeCell ref="E143:G143"/>
    <mergeCell ref="B138:D138"/>
    <mergeCell ref="E138:G138"/>
    <mergeCell ref="B139:D139"/>
    <mergeCell ref="E139:G139"/>
    <mergeCell ref="B140:D140"/>
    <mergeCell ref="E140:G140"/>
    <mergeCell ref="B135:D135"/>
    <mergeCell ref="E135:G135"/>
    <mergeCell ref="B136:D136"/>
    <mergeCell ref="E136:G136"/>
    <mergeCell ref="B137:D137"/>
    <mergeCell ref="E137:G137"/>
    <mergeCell ref="B132:D132"/>
    <mergeCell ref="E132:G132"/>
    <mergeCell ref="B133:D133"/>
    <mergeCell ref="E133:G133"/>
    <mergeCell ref="B134:D134"/>
    <mergeCell ref="E134:G134"/>
    <mergeCell ref="B129:D129"/>
    <mergeCell ref="E129:G129"/>
    <mergeCell ref="B130:D130"/>
    <mergeCell ref="E130:G130"/>
    <mergeCell ref="B131:D131"/>
    <mergeCell ref="E131:G131"/>
    <mergeCell ref="B126:D126"/>
    <mergeCell ref="E126:G126"/>
    <mergeCell ref="B127:D127"/>
    <mergeCell ref="E127:G127"/>
    <mergeCell ref="B128:D128"/>
    <mergeCell ref="E128:G128"/>
    <mergeCell ref="B123:D123"/>
    <mergeCell ref="E123:G123"/>
    <mergeCell ref="B124:D124"/>
    <mergeCell ref="E124:G124"/>
    <mergeCell ref="B125:D125"/>
    <mergeCell ref="E125:G125"/>
    <mergeCell ref="B120:D120"/>
    <mergeCell ref="E120:G120"/>
    <mergeCell ref="B121:D121"/>
    <mergeCell ref="E121:G121"/>
    <mergeCell ref="B122:D122"/>
    <mergeCell ref="E122:G122"/>
    <mergeCell ref="B117:D117"/>
    <mergeCell ref="E117:G117"/>
    <mergeCell ref="B118:D118"/>
    <mergeCell ref="E118:G118"/>
    <mergeCell ref="B119:D119"/>
    <mergeCell ref="E119:G119"/>
    <mergeCell ref="B114:D114"/>
    <mergeCell ref="E114:G114"/>
    <mergeCell ref="B115:D115"/>
    <mergeCell ref="E115:G115"/>
    <mergeCell ref="B116:D116"/>
    <mergeCell ref="E116:G116"/>
    <mergeCell ref="B111:D111"/>
    <mergeCell ref="E111:G111"/>
    <mergeCell ref="B112:D112"/>
    <mergeCell ref="E112:G112"/>
    <mergeCell ref="B113:D113"/>
    <mergeCell ref="E113:G113"/>
    <mergeCell ref="B108:D108"/>
    <mergeCell ref="E108:G108"/>
    <mergeCell ref="B109:D109"/>
    <mergeCell ref="E109:G109"/>
    <mergeCell ref="B110:D110"/>
    <mergeCell ref="E110:G110"/>
    <mergeCell ref="B105:D105"/>
    <mergeCell ref="E105:G105"/>
    <mergeCell ref="B106:D106"/>
    <mergeCell ref="E106:G106"/>
    <mergeCell ref="B107:D107"/>
    <mergeCell ref="E107:G107"/>
    <mergeCell ref="B102:D102"/>
    <mergeCell ref="E102:G102"/>
    <mergeCell ref="B103:D103"/>
    <mergeCell ref="E103:G103"/>
    <mergeCell ref="B104:D104"/>
    <mergeCell ref="E104:G104"/>
    <mergeCell ref="B99:D99"/>
    <mergeCell ref="E99:G99"/>
    <mergeCell ref="B100:D100"/>
    <mergeCell ref="E100:G100"/>
    <mergeCell ref="B101:D101"/>
    <mergeCell ref="E101:G101"/>
    <mergeCell ref="B96:D96"/>
    <mergeCell ref="E96:G96"/>
    <mergeCell ref="B97:D97"/>
    <mergeCell ref="E97:G97"/>
    <mergeCell ref="B98:D98"/>
    <mergeCell ref="E98:G98"/>
    <mergeCell ref="B93:D93"/>
    <mergeCell ref="E93:G93"/>
    <mergeCell ref="B94:D94"/>
    <mergeCell ref="E94:G94"/>
    <mergeCell ref="B95:D95"/>
    <mergeCell ref="E95:G95"/>
    <mergeCell ref="B90:D90"/>
    <mergeCell ref="E90:G90"/>
    <mergeCell ref="B91:D91"/>
    <mergeCell ref="E91:G91"/>
    <mergeCell ref="B92:D92"/>
    <mergeCell ref="E92:G92"/>
    <mergeCell ref="B87:D87"/>
    <mergeCell ref="E87:G87"/>
    <mergeCell ref="B88:D88"/>
    <mergeCell ref="E88:G88"/>
    <mergeCell ref="B89:D89"/>
    <mergeCell ref="E89:G89"/>
    <mergeCell ref="B84:D84"/>
    <mergeCell ref="E84:G84"/>
    <mergeCell ref="B85:D85"/>
    <mergeCell ref="E85:G85"/>
    <mergeCell ref="B86:D86"/>
    <mergeCell ref="E86:G86"/>
    <mergeCell ref="B81:D81"/>
    <mergeCell ref="E81:G81"/>
    <mergeCell ref="B82:D82"/>
    <mergeCell ref="E82:G82"/>
    <mergeCell ref="B83:D83"/>
    <mergeCell ref="E83:G83"/>
    <mergeCell ref="B78:D78"/>
    <mergeCell ref="E78:G78"/>
    <mergeCell ref="B79:D79"/>
    <mergeCell ref="E79:G79"/>
    <mergeCell ref="B80:D80"/>
    <mergeCell ref="E80:G80"/>
    <mergeCell ref="B75:D75"/>
    <mergeCell ref="E75:G75"/>
    <mergeCell ref="B76:D76"/>
    <mergeCell ref="E76:G76"/>
    <mergeCell ref="B77:D77"/>
    <mergeCell ref="E77:G77"/>
    <mergeCell ref="B72:D72"/>
    <mergeCell ref="E72:G72"/>
    <mergeCell ref="B73:D73"/>
    <mergeCell ref="E73:G73"/>
    <mergeCell ref="B74:D74"/>
    <mergeCell ref="E74:G74"/>
    <mergeCell ref="B69:D69"/>
    <mergeCell ref="E69:G69"/>
    <mergeCell ref="B70:D70"/>
    <mergeCell ref="E70:G70"/>
    <mergeCell ref="B71:D71"/>
    <mergeCell ref="E71:G71"/>
    <mergeCell ref="B66:D66"/>
    <mergeCell ref="E66:G66"/>
    <mergeCell ref="B67:D67"/>
    <mergeCell ref="E67:G67"/>
    <mergeCell ref="B68:D68"/>
    <mergeCell ref="E68:G68"/>
    <mergeCell ref="B63:D63"/>
    <mergeCell ref="E63:G63"/>
    <mergeCell ref="B64:D64"/>
    <mergeCell ref="E64:G64"/>
    <mergeCell ref="B65:D65"/>
    <mergeCell ref="E65:G65"/>
    <mergeCell ref="B60:D60"/>
    <mergeCell ref="E60:G60"/>
    <mergeCell ref="B61:D61"/>
    <mergeCell ref="E61:G61"/>
    <mergeCell ref="B62:D62"/>
    <mergeCell ref="E62:G62"/>
    <mergeCell ref="B57:D57"/>
    <mergeCell ref="E57:G57"/>
    <mergeCell ref="B58:D58"/>
    <mergeCell ref="E58:G58"/>
    <mergeCell ref="B59:D59"/>
    <mergeCell ref="E59:G59"/>
    <mergeCell ref="B54:D54"/>
    <mergeCell ref="E54:G54"/>
    <mergeCell ref="B55:D55"/>
    <mergeCell ref="E55:G55"/>
    <mergeCell ref="B56:D56"/>
    <mergeCell ref="E56:G56"/>
    <mergeCell ref="B51:D51"/>
    <mergeCell ref="E51:G51"/>
    <mergeCell ref="B52:D52"/>
    <mergeCell ref="E52:G52"/>
    <mergeCell ref="B53:D53"/>
    <mergeCell ref="E53:G53"/>
    <mergeCell ref="B48:D48"/>
    <mergeCell ref="E48:G48"/>
    <mergeCell ref="B49:D49"/>
    <mergeCell ref="E49:G49"/>
    <mergeCell ref="B50:D50"/>
    <mergeCell ref="E50:G50"/>
    <mergeCell ref="B45:D45"/>
    <mergeCell ref="E45:G45"/>
    <mergeCell ref="B46:D46"/>
    <mergeCell ref="E46:G46"/>
    <mergeCell ref="B47:D47"/>
    <mergeCell ref="E47:G47"/>
    <mergeCell ref="B42:D42"/>
    <mergeCell ref="E42:G42"/>
    <mergeCell ref="B43:D43"/>
    <mergeCell ref="E43:G43"/>
    <mergeCell ref="B44:D44"/>
    <mergeCell ref="E44:G44"/>
    <mergeCell ref="B39:D39"/>
    <mergeCell ref="E39:G39"/>
    <mergeCell ref="B40:D40"/>
    <mergeCell ref="E40:G40"/>
    <mergeCell ref="B41:D41"/>
    <mergeCell ref="E41:G41"/>
    <mergeCell ref="B36:D36"/>
    <mergeCell ref="E36:G36"/>
    <mergeCell ref="B37:D37"/>
    <mergeCell ref="E37:G37"/>
    <mergeCell ref="B38:D38"/>
    <mergeCell ref="E38:G38"/>
    <mergeCell ref="B33:D33"/>
    <mergeCell ref="E33:G33"/>
    <mergeCell ref="B34:D34"/>
    <mergeCell ref="E34:G34"/>
    <mergeCell ref="B35:D35"/>
    <mergeCell ref="E35:G35"/>
    <mergeCell ref="B30:D30"/>
    <mergeCell ref="E30:G30"/>
    <mergeCell ref="B31:D31"/>
    <mergeCell ref="E31:G31"/>
    <mergeCell ref="B32:D32"/>
    <mergeCell ref="E32:G32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B26:D26"/>
    <mergeCell ref="E26:G26"/>
    <mergeCell ref="B21:D21"/>
    <mergeCell ref="E21:G21"/>
    <mergeCell ref="B22:D22"/>
    <mergeCell ref="E22:G22"/>
    <mergeCell ref="B23:D23"/>
    <mergeCell ref="E23:G23"/>
    <mergeCell ref="B18:D18"/>
    <mergeCell ref="E18:G18"/>
    <mergeCell ref="B19:D19"/>
    <mergeCell ref="E19:G19"/>
    <mergeCell ref="B20:D20"/>
    <mergeCell ref="E20:G20"/>
    <mergeCell ref="E14:G14"/>
    <mergeCell ref="B15:D15"/>
    <mergeCell ref="E15:G15"/>
    <mergeCell ref="B16:D16"/>
    <mergeCell ref="E16:G16"/>
    <mergeCell ref="B17:D17"/>
    <mergeCell ref="E17:G17"/>
    <mergeCell ref="B5:N11"/>
    <mergeCell ref="B12:D12"/>
    <mergeCell ref="E12:G13"/>
    <mergeCell ref="I12:I13"/>
    <mergeCell ref="J12:J13"/>
    <mergeCell ref="K12:K13"/>
    <mergeCell ref="L12:L13"/>
    <mergeCell ref="M12:M13"/>
  </mergeCells>
  <printOptions/>
  <pageMargins left="0.7479166666666667" right="0.7479166666666667" top="0.9840277777777778" bottom="0.9840277777777778" header="0.5118055555555556" footer="0.5118055555555556"/>
  <pageSetup fitToHeight="0" horizontalDpi="300" verticalDpi="3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5:O456"/>
  <sheetViews>
    <sheetView tabSelected="1" view="pageLayout" workbookViewId="0" topLeftCell="C173">
      <selection activeCell="K189" sqref="K189"/>
    </sheetView>
  </sheetViews>
  <sheetFormatPr defaultColWidth="9.00390625" defaultRowHeight="12.75"/>
  <cols>
    <col min="1" max="1" width="1.7109375" style="1" customWidth="1"/>
    <col min="2" max="2" width="4.8515625" style="1" customWidth="1"/>
    <col min="3" max="3" width="6.421875" style="1" customWidth="1"/>
    <col min="4" max="4" width="8.140625" style="1" customWidth="1"/>
    <col min="5" max="6" width="9.00390625" style="1" customWidth="1"/>
    <col min="7" max="7" width="32.28125" style="1" customWidth="1"/>
    <col min="8" max="8" width="0" style="1" hidden="1" customWidth="1"/>
    <col min="9" max="9" width="14.57421875" style="1" customWidth="1"/>
    <col min="10" max="10" width="14.7109375" style="1" customWidth="1"/>
    <col min="11" max="11" width="12.00390625" style="1" customWidth="1"/>
    <col min="12" max="12" width="9.28125" style="1" customWidth="1"/>
    <col min="13" max="13" width="9.7109375" style="1" customWidth="1"/>
    <col min="14" max="14" width="0" style="1" hidden="1" customWidth="1"/>
    <col min="15" max="16384" width="9.00390625" style="1" customWidth="1"/>
  </cols>
  <sheetData>
    <row r="1" ht="4.5" customHeight="1"/>
    <row r="2" ht="12.75" customHeight="1" hidden="1"/>
    <row r="3" ht="12.75" hidden="1"/>
    <row r="4" ht="12.75" hidden="1"/>
    <row r="5" spans="2:14" ht="4.5" customHeight="1">
      <c r="B5" s="384" t="s">
        <v>608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</row>
    <row r="6" spans="2:14" ht="12.75" customHeight="1" hidden="1"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</row>
    <row r="7" spans="2:14" ht="12.75" customHeight="1" hidden="1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</row>
    <row r="8" spans="2:14" ht="12.75"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</row>
    <row r="9" spans="2:14" ht="12.75"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</row>
    <row r="10" spans="2:14" ht="12.75"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</row>
    <row r="11" spans="2:14" ht="12.75"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</row>
    <row r="12" spans="2:15" ht="46.5" customHeight="1">
      <c r="B12" s="386" t="s">
        <v>0</v>
      </c>
      <c r="C12" s="386"/>
      <c r="D12" s="386"/>
      <c r="E12" s="386" t="s">
        <v>1</v>
      </c>
      <c r="F12" s="386"/>
      <c r="G12" s="386"/>
      <c r="H12" s="128"/>
      <c r="I12" s="387" t="s">
        <v>589</v>
      </c>
      <c r="J12" s="387" t="s">
        <v>609</v>
      </c>
      <c r="K12" s="387" t="s">
        <v>610</v>
      </c>
      <c r="L12" s="388" t="s">
        <v>2</v>
      </c>
      <c r="M12" s="387" t="s">
        <v>3</v>
      </c>
      <c r="N12" s="129"/>
      <c r="O12" s="5"/>
    </row>
    <row r="13" spans="2:15" ht="12.75">
      <c r="B13" s="127" t="s">
        <v>4</v>
      </c>
      <c r="C13" s="127" t="s">
        <v>5</v>
      </c>
      <c r="D13" s="130" t="s">
        <v>6</v>
      </c>
      <c r="E13" s="386"/>
      <c r="F13" s="386"/>
      <c r="G13" s="386"/>
      <c r="H13" s="128"/>
      <c r="I13" s="387"/>
      <c r="J13" s="387"/>
      <c r="K13" s="387"/>
      <c r="L13" s="388"/>
      <c r="M13" s="387"/>
      <c r="N13" s="130"/>
      <c r="O13" s="5"/>
    </row>
    <row r="14" spans="2:14" ht="12.75">
      <c r="B14" s="131">
        <v>1</v>
      </c>
      <c r="C14" s="131">
        <v>2</v>
      </c>
      <c r="D14" s="131">
        <v>3</v>
      </c>
      <c r="E14" s="382">
        <v>4</v>
      </c>
      <c r="F14" s="382"/>
      <c r="G14" s="382"/>
      <c r="H14" s="131"/>
      <c r="I14" s="132">
        <v>5</v>
      </c>
      <c r="J14" s="132">
        <v>6</v>
      </c>
      <c r="K14" s="132">
        <v>7</v>
      </c>
      <c r="L14" s="131">
        <v>8</v>
      </c>
      <c r="M14" s="131">
        <v>9</v>
      </c>
      <c r="N14" s="133"/>
    </row>
    <row r="15" spans="2:14" ht="30" customHeight="1">
      <c r="B15" s="383"/>
      <c r="C15" s="383"/>
      <c r="D15" s="383"/>
      <c r="E15" s="374" t="s">
        <v>560</v>
      </c>
      <c r="F15" s="374"/>
      <c r="G15" s="374"/>
      <c r="H15" s="134"/>
      <c r="I15" s="135">
        <f>SUM(I16,I25,I31,I38,I43,I49,I52,I55,I64)</f>
        <v>3942361.4700000007</v>
      </c>
      <c r="J15" s="135">
        <f>SUM(J16,J25,J31,J38,J43,J49,J52,J55,J64)</f>
        <v>2725520</v>
      </c>
      <c r="K15" s="135">
        <f>SUM(K16,K25,K31,K38,K43,K49,K52,K55,K64)</f>
        <v>211472.81</v>
      </c>
      <c r="L15" s="136">
        <f>K15/J15</f>
        <v>0.07758989477237371</v>
      </c>
      <c r="M15" s="136">
        <f>K15/K451</f>
        <v>0.03006518486765012</v>
      </c>
      <c r="N15" s="133"/>
    </row>
    <row r="16" spans="2:14" ht="12.75">
      <c r="B16" s="336" t="s">
        <v>30</v>
      </c>
      <c r="C16" s="336"/>
      <c r="D16" s="336"/>
      <c r="E16" s="344" t="s">
        <v>31</v>
      </c>
      <c r="F16" s="344"/>
      <c r="G16" s="344"/>
      <c r="H16" s="129"/>
      <c r="I16" s="137">
        <f>SUM(I17,I23)</f>
        <v>2204277.33</v>
      </c>
      <c r="J16" s="137">
        <f>SUM(J17,J23)</f>
        <v>266920</v>
      </c>
      <c r="K16" s="137">
        <f>SUM(K17,K23)</f>
        <v>14268</v>
      </c>
      <c r="L16" s="138">
        <f>K16/J16</f>
        <v>0.05345421849243219</v>
      </c>
      <c r="M16" s="138">
        <f>K16/K451</f>
        <v>0.0020284880013257114</v>
      </c>
      <c r="N16" s="133"/>
    </row>
    <row r="17" spans="2:14" ht="12.75">
      <c r="B17" s="341" t="s">
        <v>32</v>
      </c>
      <c r="C17" s="341"/>
      <c r="D17" s="341"/>
      <c r="E17" s="342" t="s">
        <v>33</v>
      </c>
      <c r="F17" s="342"/>
      <c r="G17" s="342"/>
      <c r="H17" s="139"/>
      <c r="I17" s="140">
        <f>SUM(I18:I21)</f>
        <v>2202849.41</v>
      </c>
      <c r="J17" s="140">
        <f>SUM(J18:J22)</f>
        <v>126920</v>
      </c>
      <c r="K17" s="140">
        <f>SUM(K18:K22)</f>
        <v>0</v>
      </c>
      <c r="L17" s="141">
        <f>K17/J17</f>
        <v>0</v>
      </c>
      <c r="M17" s="141">
        <f>K17/K451</f>
        <v>0</v>
      </c>
      <c r="N17" s="133"/>
    </row>
    <row r="18" spans="2:14" ht="12.75">
      <c r="B18" s="328" t="s">
        <v>54</v>
      </c>
      <c r="C18" s="328"/>
      <c r="D18" s="328"/>
      <c r="E18" s="325" t="s">
        <v>55</v>
      </c>
      <c r="F18" s="325"/>
      <c r="G18" s="325"/>
      <c r="H18" s="142"/>
      <c r="I18" s="143">
        <v>0</v>
      </c>
      <c r="J18" s="143">
        <v>126920</v>
      </c>
      <c r="K18" s="143">
        <v>0</v>
      </c>
      <c r="L18" s="144">
        <f>K18/J18</f>
        <v>0</v>
      </c>
      <c r="M18" s="141">
        <f>K18/K451</f>
        <v>0</v>
      </c>
      <c r="N18" s="133"/>
    </row>
    <row r="19" spans="2:14" ht="12.75">
      <c r="B19" s="328" t="s">
        <v>56</v>
      </c>
      <c r="C19" s="328"/>
      <c r="D19" s="328"/>
      <c r="E19" s="325" t="s">
        <v>55</v>
      </c>
      <c r="F19" s="325"/>
      <c r="G19" s="325"/>
      <c r="H19" s="142"/>
      <c r="I19" s="143">
        <v>0</v>
      </c>
      <c r="J19" s="143">
        <v>0</v>
      </c>
      <c r="K19" s="143">
        <v>0</v>
      </c>
      <c r="L19" s="99" t="s">
        <v>13</v>
      </c>
      <c r="M19" s="99" t="s">
        <v>13</v>
      </c>
      <c r="N19" s="133"/>
    </row>
    <row r="20" spans="2:14" ht="12.75">
      <c r="B20" s="328" t="s">
        <v>566</v>
      </c>
      <c r="C20" s="328"/>
      <c r="D20" s="328"/>
      <c r="E20" s="325" t="s">
        <v>55</v>
      </c>
      <c r="F20" s="325"/>
      <c r="G20" s="325"/>
      <c r="H20" s="142"/>
      <c r="I20" s="143">
        <v>1108866.23</v>
      </c>
      <c r="J20" s="143">
        <v>0</v>
      </c>
      <c r="K20" s="143">
        <v>0</v>
      </c>
      <c r="L20" s="99" t="s">
        <v>13</v>
      </c>
      <c r="M20" s="141">
        <f>K20/K451</f>
        <v>0</v>
      </c>
      <c r="N20" s="133"/>
    </row>
    <row r="21" spans="2:14" ht="12.75">
      <c r="B21" s="328" t="s">
        <v>57</v>
      </c>
      <c r="C21" s="328"/>
      <c r="D21" s="328"/>
      <c r="E21" s="325" t="s">
        <v>55</v>
      </c>
      <c r="F21" s="325"/>
      <c r="G21" s="325"/>
      <c r="H21" s="142"/>
      <c r="I21" s="143">
        <v>1093983.18</v>
      </c>
      <c r="J21" s="143">
        <v>0</v>
      </c>
      <c r="K21" s="143">
        <v>0</v>
      </c>
      <c r="L21" s="99" t="s">
        <v>13</v>
      </c>
      <c r="M21" s="141">
        <f>K21/K451</f>
        <v>0</v>
      </c>
      <c r="N21" s="133"/>
    </row>
    <row r="22" spans="2:14" ht="12.75">
      <c r="B22" s="328" t="s">
        <v>181</v>
      </c>
      <c r="C22" s="328"/>
      <c r="D22" s="328"/>
      <c r="E22" s="325" t="s">
        <v>182</v>
      </c>
      <c r="F22" s="325"/>
      <c r="G22" s="325"/>
      <c r="H22" s="142"/>
      <c r="I22" s="143">
        <v>0</v>
      </c>
      <c r="J22" s="143">
        <v>0</v>
      </c>
      <c r="K22" s="143">
        <v>0</v>
      </c>
      <c r="L22" s="99" t="s">
        <v>13</v>
      </c>
      <c r="M22" s="141">
        <f>K22/K451</f>
        <v>0</v>
      </c>
      <c r="N22" s="133"/>
    </row>
    <row r="23" spans="2:14" ht="12.75">
      <c r="B23" s="341" t="s">
        <v>585</v>
      </c>
      <c r="C23" s="341"/>
      <c r="D23" s="341"/>
      <c r="E23" s="342" t="s">
        <v>74</v>
      </c>
      <c r="F23" s="342"/>
      <c r="G23" s="342"/>
      <c r="H23" s="139"/>
      <c r="I23" s="140">
        <f>SUM(I24)</f>
        <v>1427.92</v>
      </c>
      <c r="J23" s="140">
        <f>SUM(J24)</f>
        <v>140000</v>
      </c>
      <c r="K23" s="140">
        <f>SUM(K24)</f>
        <v>14268</v>
      </c>
      <c r="L23" s="141">
        <f>K23/J23</f>
        <v>0.10191428571428572</v>
      </c>
      <c r="M23" s="141">
        <f>K23/K451</f>
        <v>0.0020284880013257114</v>
      </c>
      <c r="N23" s="133"/>
    </row>
    <row r="24" spans="2:14" ht="12.75">
      <c r="B24" s="328" t="s">
        <v>54</v>
      </c>
      <c r="C24" s="328"/>
      <c r="D24" s="328"/>
      <c r="E24" s="325" t="s">
        <v>55</v>
      </c>
      <c r="F24" s="325"/>
      <c r="G24" s="325"/>
      <c r="H24" s="142"/>
      <c r="I24" s="143">
        <v>1427.92</v>
      </c>
      <c r="J24" s="143">
        <v>140000</v>
      </c>
      <c r="K24" s="143">
        <v>14268</v>
      </c>
      <c r="L24" s="144">
        <f>K24/J24</f>
        <v>0.10191428571428572</v>
      </c>
      <c r="M24" s="144">
        <f>K24/K451</f>
        <v>0.0020284880013257114</v>
      </c>
      <c r="N24" s="133"/>
    </row>
    <row r="25" spans="2:14" ht="12.75">
      <c r="B25" s="336" t="s">
        <v>58</v>
      </c>
      <c r="C25" s="336"/>
      <c r="D25" s="336"/>
      <c r="E25" s="344" t="s">
        <v>59</v>
      </c>
      <c r="F25" s="344"/>
      <c r="G25" s="344"/>
      <c r="H25" s="129"/>
      <c r="I25" s="137">
        <f>SUM(I26)</f>
        <v>904610.14</v>
      </c>
      <c r="J25" s="137">
        <f>SUM(J26)</f>
        <v>1020000</v>
      </c>
      <c r="K25" s="137">
        <f>SUM(K26)</f>
        <v>58130.38</v>
      </c>
      <c r="L25" s="145">
        <f>K25/J25</f>
        <v>0.05699056862745098</v>
      </c>
      <c r="M25" s="145">
        <f>K25/K451</f>
        <v>0.008264422367711249</v>
      </c>
      <c r="N25" s="133"/>
    </row>
    <row r="26" spans="2:14" ht="12.75">
      <c r="B26" s="341" t="s">
        <v>60</v>
      </c>
      <c r="C26" s="341"/>
      <c r="D26" s="341"/>
      <c r="E26" s="342" t="s">
        <v>61</v>
      </c>
      <c r="F26" s="342"/>
      <c r="G26" s="342"/>
      <c r="H26" s="139"/>
      <c r="I26" s="140">
        <f>SUM(I27:I30)</f>
        <v>904610.14</v>
      </c>
      <c r="J26" s="140">
        <f>SUM(J27:J30)</f>
        <v>1020000</v>
      </c>
      <c r="K26" s="140">
        <f>SUM(K27:K30)</f>
        <v>58130.38</v>
      </c>
      <c r="L26" s="141">
        <f>K26/J26</f>
        <v>0.05699056862745098</v>
      </c>
      <c r="M26" s="141">
        <f>K26/K451</f>
        <v>0.008264422367711249</v>
      </c>
      <c r="N26" s="133"/>
    </row>
    <row r="27" spans="2:14" ht="12.75">
      <c r="B27" s="328" t="s">
        <v>54</v>
      </c>
      <c r="C27" s="328"/>
      <c r="D27" s="328"/>
      <c r="E27" s="325" t="s">
        <v>55</v>
      </c>
      <c r="F27" s="325"/>
      <c r="G27" s="325"/>
      <c r="H27" s="142"/>
      <c r="I27" s="143">
        <v>0</v>
      </c>
      <c r="J27" s="143">
        <v>0</v>
      </c>
      <c r="K27" s="143">
        <v>0</v>
      </c>
      <c r="L27" s="99" t="s">
        <v>13</v>
      </c>
      <c r="M27" s="99" t="s">
        <v>13</v>
      </c>
      <c r="N27" s="133"/>
    </row>
    <row r="28" spans="2:14" ht="12.75">
      <c r="B28" s="328" t="s">
        <v>566</v>
      </c>
      <c r="C28" s="328"/>
      <c r="D28" s="328"/>
      <c r="E28" s="325" t="s">
        <v>55</v>
      </c>
      <c r="F28" s="325"/>
      <c r="G28" s="325"/>
      <c r="H28" s="142"/>
      <c r="I28" s="143">
        <v>607671.4</v>
      </c>
      <c r="J28" s="143">
        <v>714000</v>
      </c>
      <c r="K28" s="143">
        <v>0</v>
      </c>
      <c r="L28" s="144">
        <f>K28/J28</f>
        <v>0</v>
      </c>
      <c r="M28" s="144">
        <f>K28/K451</f>
        <v>0</v>
      </c>
      <c r="N28" s="133"/>
    </row>
    <row r="29" spans="2:14" ht="12.75">
      <c r="B29" s="328" t="s">
        <v>57</v>
      </c>
      <c r="C29" s="328"/>
      <c r="D29" s="328"/>
      <c r="E29" s="325" t="s">
        <v>55</v>
      </c>
      <c r="F29" s="325"/>
      <c r="G29" s="325"/>
      <c r="H29" s="142"/>
      <c r="I29" s="143">
        <v>291049.5</v>
      </c>
      <c r="J29" s="143">
        <v>306000</v>
      </c>
      <c r="K29" s="143">
        <v>58130.38</v>
      </c>
      <c r="L29" s="144">
        <f>K29/J29</f>
        <v>0.18996856209150326</v>
      </c>
      <c r="M29" s="144">
        <f>K29/K451</f>
        <v>0.008264422367711249</v>
      </c>
      <c r="N29" s="133"/>
    </row>
    <row r="30" spans="2:14" ht="12.75">
      <c r="B30" s="328" t="s">
        <v>181</v>
      </c>
      <c r="C30" s="328"/>
      <c r="D30" s="328"/>
      <c r="E30" s="325" t="s">
        <v>182</v>
      </c>
      <c r="F30" s="325"/>
      <c r="G30" s="325"/>
      <c r="H30" s="142"/>
      <c r="I30" s="143">
        <v>5889.24</v>
      </c>
      <c r="J30" s="143">
        <v>0</v>
      </c>
      <c r="K30" s="143">
        <v>0</v>
      </c>
      <c r="L30" s="99" t="s">
        <v>13</v>
      </c>
      <c r="M30" s="144">
        <f>K30/K451</f>
        <v>0</v>
      </c>
      <c r="N30" s="133"/>
    </row>
    <row r="31" spans="2:14" ht="12.75">
      <c r="B31" s="378" t="s">
        <v>62</v>
      </c>
      <c r="C31" s="378"/>
      <c r="D31" s="378"/>
      <c r="E31" s="379" t="s">
        <v>565</v>
      </c>
      <c r="F31" s="379"/>
      <c r="G31" s="379"/>
      <c r="H31" s="146"/>
      <c r="I31" s="147">
        <f>SUM(I36,I32)</f>
        <v>219232.26</v>
      </c>
      <c r="J31" s="147">
        <f>SUM(J32,J36)</f>
        <v>393600</v>
      </c>
      <c r="K31" s="147">
        <f>SUM(K32)</f>
        <v>125362.43</v>
      </c>
      <c r="L31" s="148">
        <f>K31/J31</f>
        <v>0.31850210873983736</v>
      </c>
      <c r="M31" s="148">
        <f>K31/K451</f>
        <v>0.017822833268295094</v>
      </c>
      <c r="N31" s="133"/>
    </row>
    <row r="32" spans="2:14" ht="12.75">
      <c r="B32" s="341" t="s">
        <v>64</v>
      </c>
      <c r="C32" s="341"/>
      <c r="D32" s="341"/>
      <c r="E32" s="380" t="s">
        <v>65</v>
      </c>
      <c r="F32" s="380"/>
      <c r="G32" s="380"/>
      <c r="H32" s="149"/>
      <c r="I32" s="150">
        <f>SUM(I33:I35)</f>
        <v>219232.26</v>
      </c>
      <c r="J32" s="150">
        <f>SUM(J33:J35)</f>
        <v>193600</v>
      </c>
      <c r="K32" s="150">
        <f>SUM(K33:K35)</f>
        <v>125362.43</v>
      </c>
      <c r="L32" s="151">
        <f>K32/J32</f>
        <v>0.6475332128099173</v>
      </c>
      <c r="M32" s="151">
        <f>K32/K451</f>
        <v>0.017822833268295094</v>
      </c>
      <c r="N32" s="133"/>
    </row>
    <row r="33" spans="2:14" ht="12.75">
      <c r="B33" s="381" t="s">
        <v>54</v>
      </c>
      <c r="C33" s="381"/>
      <c r="D33" s="381"/>
      <c r="E33" s="371" t="s">
        <v>55</v>
      </c>
      <c r="F33" s="371"/>
      <c r="G33" s="371"/>
      <c r="H33" s="149"/>
      <c r="I33" s="150">
        <v>0</v>
      </c>
      <c r="J33" s="150">
        <v>150000</v>
      </c>
      <c r="K33" s="150">
        <v>81838.43</v>
      </c>
      <c r="L33" s="151">
        <f>K33/J33</f>
        <v>0.5455895333333333</v>
      </c>
      <c r="M33" s="151">
        <f>K33/K451</f>
        <v>0.011635006539272087</v>
      </c>
      <c r="N33" s="133"/>
    </row>
    <row r="34" spans="2:14" ht="12.75">
      <c r="B34" s="328" t="s">
        <v>566</v>
      </c>
      <c r="C34" s="328"/>
      <c r="D34" s="328"/>
      <c r="E34" s="325" t="s">
        <v>55</v>
      </c>
      <c r="F34" s="325"/>
      <c r="G34" s="325"/>
      <c r="H34" s="149"/>
      <c r="I34" s="150">
        <v>128908.54</v>
      </c>
      <c r="J34" s="150">
        <v>25600</v>
      </c>
      <c r="K34" s="150">
        <v>25592.11</v>
      </c>
      <c r="L34" s="151">
        <f>K34/J34:J39</f>
        <v>0.999691796875</v>
      </c>
      <c r="M34" s="151">
        <f>K34/K451</f>
        <v>0.0036384418323246255</v>
      </c>
      <c r="N34" s="133"/>
    </row>
    <row r="35" spans="2:14" ht="12.75">
      <c r="B35" s="328" t="s">
        <v>57</v>
      </c>
      <c r="C35" s="328"/>
      <c r="D35" s="328"/>
      <c r="E35" s="325" t="s">
        <v>55</v>
      </c>
      <c r="F35" s="325"/>
      <c r="G35" s="325"/>
      <c r="H35" s="149"/>
      <c r="I35" s="150">
        <v>90323.72</v>
      </c>
      <c r="J35" s="150">
        <v>18000</v>
      </c>
      <c r="K35" s="150">
        <v>17931.89</v>
      </c>
      <c r="L35" s="151">
        <f aca="true" t="shared" si="0" ref="L35:L43">K35/J35</f>
        <v>0.9962161111111111</v>
      </c>
      <c r="M35" s="151">
        <f>K35/K451</f>
        <v>0.002549384896698382</v>
      </c>
      <c r="N35" s="133"/>
    </row>
    <row r="36" spans="2:14" ht="12.75">
      <c r="B36" s="375" t="s">
        <v>75</v>
      </c>
      <c r="C36" s="375"/>
      <c r="D36" s="375"/>
      <c r="E36" s="342" t="s">
        <v>25</v>
      </c>
      <c r="F36" s="342"/>
      <c r="G36" s="342"/>
      <c r="H36" s="149"/>
      <c r="I36" s="150">
        <f>SUM(I37)</f>
        <v>0</v>
      </c>
      <c r="J36" s="150">
        <f>SUM(J37)</f>
        <v>200000</v>
      </c>
      <c r="K36" s="150">
        <f>SUM(K37)</f>
        <v>0</v>
      </c>
      <c r="L36" s="151">
        <f t="shared" si="0"/>
        <v>0</v>
      </c>
      <c r="M36" s="151">
        <f>K36/K451</f>
        <v>0</v>
      </c>
      <c r="N36" s="133"/>
    </row>
    <row r="37" spans="2:14" ht="12.75">
      <c r="B37" s="326" t="s">
        <v>54</v>
      </c>
      <c r="C37" s="328"/>
      <c r="D37" s="328"/>
      <c r="E37" s="325" t="s">
        <v>55</v>
      </c>
      <c r="F37" s="325"/>
      <c r="G37" s="325"/>
      <c r="H37" s="149"/>
      <c r="I37" s="150">
        <v>0</v>
      </c>
      <c r="J37" s="150">
        <v>200000</v>
      </c>
      <c r="K37" s="150">
        <v>0</v>
      </c>
      <c r="L37" s="151">
        <f t="shared" si="0"/>
        <v>0</v>
      </c>
      <c r="M37" s="151">
        <f>K37/K451</f>
        <v>0</v>
      </c>
      <c r="N37" s="133"/>
    </row>
    <row r="38" spans="2:14" ht="12.75">
      <c r="B38" s="336" t="s">
        <v>85</v>
      </c>
      <c r="C38" s="336"/>
      <c r="D38" s="336"/>
      <c r="E38" s="344" t="s">
        <v>86</v>
      </c>
      <c r="F38" s="344"/>
      <c r="G38" s="344"/>
      <c r="H38" s="129"/>
      <c r="I38" s="137">
        <f>SUM(I39,I41)</f>
        <v>22312.4</v>
      </c>
      <c r="J38" s="137">
        <f>SUM(J39,J41)</f>
        <v>66360</v>
      </c>
      <c r="K38" s="152">
        <f>SUM(K39,K41)</f>
        <v>12974</v>
      </c>
      <c r="L38" s="145">
        <f t="shared" si="0"/>
        <v>0.1955093429776974</v>
      </c>
      <c r="M38" s="145">
        <f>K38/K451</f>
        <v>0.0018445194371460457</v>
      </c>
      <c r="N38" s="133"/>
    </row>
    <row r="39" spans="2:14" ht="12.75">
      <c r="B39" s="341" t="s">
        <v>87</v>
      </c>
      <c r="C39" s="341"/>
      <c r="D39" s="341"/>
      <c r="E39" s="342" t="s">
        <v>88</v>
      </c>
      <c r="F39" s="342"/>
      <c r="G39" s="342"/>
      <c r="H39" s="139"/>
      <c r="I39" s="140">
        <f>SUM(I40)</f>
        <v>22312.4</v>
      </c>
      <c r="J39" s="140">
        <f>SUM(J40)</f>
        <v>26360</v>
      </c>
      <c r="K39" s="140">
        <f>SUM(K40)</f>
        <v>12974</v>
      </c>
      <c r="L39" s="141">
        <f t="shared" si="0"/>
        <v>0.492185128983308</v>
      </c>
      <c r="M39" s="141">
        <f>K39/K451</f>
        <v>0.0018445194371460457</v>
      </c>
      <c r="N39" s="133"/>
    </row>
    <row r="40" spans="2:14" ht="12.75">
      <c r="B40" s="328" t="s">
        <v>54</v>
      </c>
      <c r="C40" s="328"/>
      <c r="D40" s="328"/>
      <c r="E40" s="325" t="s">
        <v>55</v>
      </c>
      <c r="F40" s="325"/>
      <c r="G40" s="325"/>
      <c r="H40" s="142"/>
      <c r="I40" s="143">
        <v>22312.4</v>
      </c>
      <c r="J40" s="143">
        <v>26360</v>
      </c>
      <c r="K40" s="143">
        <v>12974</v>
      </c>
      <c r="L40" s="144">
        <f t="shared" si="0"/>
        <v>0.492185128983308</v>
      </c>
      <c r="M40" s="144">
        <f>K40/K451</f>
        <v>0.0018445194371460457</v>
      </c>
      <c r="N40" s="133"/>
    </row>
    <row r="41" spans="2:14" ht="12.75">
      <c r="B41" s="341" t="s">
        <v>91</v>
      </c>
      <c r="C41" s="341"/>
      <c r="D41" s="341"/>
      <c r="E41" s="342" t="s">
        <v>25</v>
      </c>
      <c r="F41" s="342"/>
      <c r="G41" s="342"/>
      <c r="H41" s="139"/>
      <c r="I41" s="140">
        <f>SUM(I42)</f>
        <v>0</v>
      </c>
      <c r="J41" s="140">
        <f>SUM(J42)</f>
        <v>40000</v>
      </c>
      <c r="K41" s="140">
        <f>SUM(K42)</f>
        <v>0</v>
      </c>
      <c r="L41" s="141">
        <f t="shared" si="0"/>
        <v>0</v>
      </c>
      <c r="M41" s="141">
        <f>K41/K451</f>
        <v>0</v>
      </c>
      <c r="N41" s="133"/>
    </row>
    <row r="42" spans="2:14" ht="12.75">
      <c r="B42" s="328" t="s">
        <v>54</v>
      </c>
      <c r="C42" s="328"/>
      <c r="D42" s="328"/>
      <c r="E42" s="325" t="s">
        <v>55</v>
      </c>
      <c r="F42" s="325"/>
      <c r="G42" s="325"/>
      <c r="H42" s="142"/>
      <c r="I42" s="143">
        <v>0</v>
      </c>
      <c r="J42" s="143">
        <v>40000</v>
      </c>
      <c r="K42" s="143">
        <v>0</v>
      </c>
      <c r="L42" s="144">
        <f t="shared" si="0"/>
        <v>0</v>
      </c>
      <c r="M42" s="144">
        <f>K42/K451</f>
        <v>0</v>
      </c>
      <c r="N42" s="133"/>
    </row>
    <row r="43" spans="2:14" ht="12.75">
      <c r="B43" s="336" t="s">
        <v>99</v>
      </c>
      <c r="C43" s="336"/>
      <c r="D43" s="336"/>
      <c r="E43" s="344" t="s">
        <v>100</v>
      </c>
      <c r="F43" s="344"/>
      <c r="G43" s="344"/>
      <c r="H43" s="129"/>
      <c r="I43" s="137">
        <f>SUM(I44)</f>
        <v>2000</v>
      </c>
      <c r="J43" s="137">
        <f>SUM(J44,J46)</f>
        <v>63640</v>
      </c>
      <c r="K43" s="137">
        <f>SUM(K44)</f>
        <v>0</v>
      </c>
      <c r="L43" s="145">
        <f t="shared" si="0"/>
        <v>0</v>
      </c>
      <c r="M43" s="145">
        <f>K43/K451</f>
        <v>0</v>
      </c>
      <c r="N43" s="133"/>
    </row>
    <row r="44" spans="2:14" ht="12.75">
      <c r="B44" s="341" t="s">
        <v>132</v>
      </c>
      <c r="C44" s="341"/>
      <c r="D44" s="341"/>
      <c r="E44" s="342" t="s">
        <v>133</v>
      </c>
      <c r="F44" s="342"/>
      <c r="G44" s="342"/>
      <c r="H44" s="139"/>
      <c r="I44" s="140">
        <f>SUM(I45:I45)</f>
        <v>2000</v>
      </c>
      <c r="J44" s="140">
        <f>SUM(J45:J45)</f>
        <v>0</v>
      </c>
      <c r="K44" s="140">
        <f>SUM(K45:K45)</f>
        <v>0</v>
      </c>
      <c r="L44" s="99" t="s">
        <v>13</v>
      </c>
      <c r="M44" s="141">
        <f>K44/K451</f>
        <v>0</v>
      </c>
      <c r="N44" s="133"/>
    </row>
    <row r="45" spans="2:14" ht="12.75">
      <c r="B45" s="328" t="s">
        <v>181</v>
      </c>
      <c r="C45" s="328"/>
      <c r="D45" s="328"/>
      <c r="E45" s="325" t="s">
        <v>182</v>
      </c>
      <c r="F45" s="325"/>
      <c r="G45" s="325"/>
      <c r="H45" s="142"/>
      <c r="I45" s="143">
        <v>2000</v>
      </c>
      <c r="J45" s="143">
        <v>0</v>
      </c>
      <c r="K45" s="143">
        <v>0</v>
      </c>
      <c r="L45" s="99" t="s">
        <v>13</v>
      </c>
      <c r="M45" s="144">
        <f>K45/K451</f>
        <v>0</v>
      </c>
      <c r="N45" s="133"/>
    </row>
    <row r="46" spans="2:14" ht="12.75">
      <c r="B46" s="375" t="s">
        <v>183</v>
      </c>
      <c r="C46" s="376"/>
      <c r="D46" s="376"/>
      <c r="E46" s="377" t="s">
        <v>184</v>
      </c>
      <c r="F46" s="377"/>
      <c r="G46" s="377"/>
      <c r="H46" s="142"/>
      <c r="I46" s="143">
        <v>0</v>
      </c>
      <c r="J46" s="143">
        <f>SUM(J47,J48)</f>
        <v>63640</v>
      </c>
      <c r="K46" s="143">
        <f>SUM(K47:K48)</f>
        <v>0</v>
      </c>
      <c r="L46" s="144">
        <f>K46/J46</f>
        <v>0</v>
      </c>
      <c r="M46" s="153">
        <f>K46/K451</f>
        <v>0</v>
      </c>
      <c r="N46" s="133"/>
    </row>
    <row r="47" spans="2:14" ht="12.75">
      <c r="B47" s="326" t="s">
        <v>566</v>
      </c>
      <c r="C47" s="326"/>
      <c r="D47" s="326"/>
      <c r="E47" s="325" t="s">
        <v>55</v>
      </c>
      <c r="F47" s="325"/>
      <c r="G47" s="325"/>
      <c r="H47" s="142"/>
      <c r="I47" s="143">
        <v>0</v>
      </c>
      <c r="J47" s="143">
        <v>44620</v>
      </c>
      <c r="K47" s="143">
        <v>0</v>
      </c>
      <c r="L47" s="144">
        <f>K47/J47</f>
        <v>0</v>
      </c>
      <c r="M47" s="144">
        <f>K47/K451</f>
        <v>0</v>
      </c>
      <c r="N47" s="133"/>
    </row>
    <row r="48" spans="2:14" ht="12.75">
      <c r="B48" s="326" t="s">
        <v>57</v>
      </c>
      <c r="C48" s="326"/>
      <c r="D48" s="326"/>
      <c r="E48" s="325" t="s">
        <v>55</v>
      </c>
      <c r="F48" s="325"/>
      <c r="G48" s="325"/>
      <c r="H48" s="142"/>
      <c r="I48" s="143">
        <v>0</v>
      </c>
      <c r="J48" s="143">
        <v>19020</v>
      </c>
      <c r="K48" s="143">
        <v>0</v>
      </c>
      <c r="L48" s="144">
        <f>K48/J48</f>
        <v>0</v>
      </c>
      <c r="M48" s="144">
        <f>K48/K451</f>
        <v>0</v>
      </c>
      <c r="N48" s="133"/>
    </row>
    <row r="49" spans="2:14" ht="12.75">
      <c r="B49" s="336" t="s">
        <v>235</v>
      </c>
      <c r="C49" s="336"/>
      <c r="D49" s="336"/>
      <c r="E49" s="344" t="s">
        <v>236</v>
      </c>
      <c r="F49" s="344"/>
      <c r="G49" s="344"/>
      <c r="H49" s="129"/>
      <c r="I49" s="137">
        <f aca="true" t="shared" si="1" ref="I49:K50">SUM(I50)</f>
        <v>0</v>
      </c>
      <c r="J49" s="137">
        <f t="shared" si="1"/>
        <v>0</v>
      </c>
      <c r="K49" s="137">
        <f t="shared" si="1"/>
        <v>0</v>
      </c>
      <c r="L49" s="154" t="s">
        <v>13</v>
      </c>
      <c r="M49" s="154" t="s">
        <v>13</v>
      </c>
      <c r="N49" s="133"/>
    </row>
    <row r="50" spans="2:14" ht="12.75">
      <c r="B50" s="341" t="s">
        <v>237</v>
      </c>
      <c r="C50" s="341"/>
      <c r="D50" s="341"/>
      <c r="E50" s="342" t="s">
        <v>238</v>
      </c>
      <c r="F50" s="342"/>
      <c r="G50" s="342"/>
      <c r="H50" s="139"/>
      <c r="I50" s="140">
        <f t="shared" si="1"/>
        <v>0</v>
      </c>
      <c r="J50" s="140">
        <f t="shared" si="1"/>
        <v>0</v>
      </c>
      <c r="K50" s="140">
        <f t="shared" si="1"/>
        <v>0</v>
      </c>
      <c r="L50" s="99" t="s">
        <v>13</v>
      </c>
      <c r="M50" s="99" t="s">
        <v>13</v>
      </c>
      <c r="N50" s="133"/>
    </row>
    <row r="51" spans="2:14" ht="12.75">
      <c r="B51" s="328" t="s">
        <v>54</v>
      </c>
      <c r="C51" s="328"/>
      <c r="D51" s="328"/>
      <c r="E51" s="325" t="s">
        <v>278</v>
      </c>
      <c r="F51" s="325"/>
      <c r="G51" s="325"/>
      <c r="H51" s="142"/>
      <c r="I51" s="143">
        <v>0</v>
      </c>
      <c r="J51" s="143">
        <v>0</v>
      </c>
      <c r="K51" s="143">
        <v>0</v>
      </c>
      <c r="L51" s="99" t="s">
        <v>13</v>
      </c>
      <c r="M51" s="99" t="s">
        <v>13</v>
      </c>
      <c r="N51" s="133"/>
    </row>
    <row r="52" spans="2:14" ht="12.75">
      <c r="B52" s="336" t="s">
        <v>365</v>
      </c>
      <c r="C52" s="336"/>
      <c r="D52" s="336"/>
      <c r="E52" s="344" t="s">
        <v>366</v>
      </c>
      <c r="F52" s="344"/>
      <c r="G52" s="344"/>
      <c r="H52" s="129"/>
      <c r="I52" s="137">
        <f aca="true" t="shared" si="2" ref="I52:K53">SUM(I53)</f>
        <v>18.02</v>
      </c>
      <c r="J52" s="137">
        <f t="shared" si="2"/>
        <v>25000</v>
      </c>
      <c r="K52" s="137">
        <f t="shared" si="2"/>
        <v>0</v>
      </c>
      <c r="L52" s="145">
        <f aca="true" t="shared" si="3" ref="L52:L59">K52/J52</f>
        <v>0</v>
      </c>
      <c r="M52" s="145">
        <f>K52/K451</f>
        <v>0</v>
      </c>
      <c r="N52" s="133"/>
    </row>
    <row r="53" spans="2:14" ht="12.75">
      <c r="B53" s="341" t="s">
        <v>390</v>
      </c>
      <c r="C53" s="341"/>
      <c r="D53" s="341"/>
      <c r="E53" s="342" t="s">
        <v>391</v>
      </c>
      <c r="F53" s="342"/>
      <c r="G53" s="342"/>
      <c r="H53" s="139"/>
      <c r="I53" s="140">
        <f t="shared" si="2"/>
        <v>18.02</v>
      </c>
      <c r="J53" s="140">
        <f t="shared" si="2"/>
        <v>25000</v>
      </c>
      <c r="K53" s="140">
        <f t="shared" si="2"/>
        <v>0</v>
      </c>
      <c r="L53" s="141">
        <f t="shared" si="3"/>
        <v>0</v>
      </c>
      <c r="M53" s="141">
        <f>K53/K451</f>
        <v>0</v>
      </c>
      <c r="N53" s="133"/>
    </row>
    <row r="54" spans="2:14" ht="12.75">
      <c r="B54" s="328" t="s">
        <v>54</v>
      </c>
      <c r="C54" s="328"/>
      <c r="D54" s="328"/>
      <c r="E54" s="325" t="s">
        <v>278</v>
      </c>
      <c r="F54" s="325"/>
      <c r="G54" s="325"/>
      <c r="H54" s="142"/>
      <c r="I54" s="143">
        <v>18.02</v>
      </c>
      <c r="J54" s="143">
        <v>25000</v>
      </c>
      <c r="K54" s="143">
        <v>0</v>
      </c>
      <c r="L54" s="144">
        <f t="shared" si="3"/>
        <v>0</v>
      </c>
      <c r="M54" s="144">
        <f>K54/K451</f>
        <v>0</v>
      </c>
      <c r="N54" s="133"/>
    </row>
    <row r="55" spans="2:14" ht="12.75">
      <c r="B55" s="336" t="s">
        <v>443</v>
      </c>
      <c r="C55" s="336"/>
      <c r="D55" s="336"/>
      <c r="E55" s="338" t="s">
        <v>444</v>
      </c>
      <c r="F55" s="338"/>
      <c r="G55" s="338"/>
      <c r="H55" s="129"/>
      <c r="I55" s="137">
        <f>SUM(I56,I60,I62)</f>
        <v>589911.3200000001</v>
      </c>
      <c r="J55" s="137">
        <f>SUM(J56,J60,J62)</f>
        <v>890000</v>
      </c>
      <c r="K55" s="137">
        <f>SUM(K56,K60,K62)</f>
        <v>738</v>
      </c>
      <c r="L55" s="145">
        <f t="shared" si="3"/>
        <v>0.0008292134831460674</v>
      </c>
      <c r="M55" s="145">
        <f>K55/K451</f>
        <v>0.00010492179317201955</v>
      </c>
      <c r="N55" s="133"/>
    </row>
    <row r="56" spans="2:14" ht="12.75">
      <c r="B56" s="341" t="s">
        <v>445</v>
      </c>
      <c r="C56" s="341"/>
      <c r="D56" s="341"/>
      <c r="E56" s="342" t="s">
        <v>446</v>
      </c>
      <c r="F56" s="342"/>
      <c r="G56" s="342"/>
      <c r="H56" s="139"/>
      <c r="I56" s="140">
        <f>SUM(I57:I59)</f>
        <v>589911.3200000001</v>
      </c>
      <c r="J56" s="140">
        <f>SUM(J57:J59)</f>
        <v>890000</v>
      </c>
      <c r="K56" s="140">
        <f>SUM(K57:K59)</f>
        <v>738</v>
      </c>
      <c r="L56" s="141">
        <f t="shared" si="3"/>
        <v>0.0008292134831460674</v>
      </c>
      <c r="M56" s="141">
        <f>K56/K451</f>
        <v>0.00010492179317201955</v>
      </c>
      <c r="N56" s="133"/>
    </row>
    <row r="57" spans="2:14" ht="12.75">
      <c r="B57" s="328" t="s">
        <v>54</v>
      </c>
      <c r="C57" s="328"/>
      <c r="D57" s="328"/>
      <c r="E57" s="325" t="s">
        <v>278</v>
      </c>
      <c r="F57" s="325"/>
      <c r="G57" s="325"/>
      <c r="H57" s="139"/>
      <c r="I57" s="150">
        <v>0</v>
      </c>
      <c r="J57" s="150">
        <v>30000</v>
      </c>
      <c r="K57" s="150">
        <v>738</v>
      </c>
      <c r="L57" s="141">
        <f t="shared" si="3"/>
        <v>0.0246</v>
      </c>
      <c r="M57" s="141">
        <f>K57/K451</f>
        <v>0.00010492179317201955</v>
      </c>
      <c r="N57" s="133"/>
    </row>
    <row r="58" spans="2:14" ht="12.75">
      <c r="B58" s="328" t="s">
        <v>566</v>
      </c>
      <c r="C58" s="328"/>
      <c r="D58" s="328"/>
      <c r="E58" s="325" t="s">
        <v>278</v>
      </c>
      <c r="F58" s="325"/>
      <c r="G58" s="325"/>
      <c r="H58" s="142"/>
      <c r="I58" s="143">
        <v>298178.88</v>
      </c>
      <c r="J58" s="143">
        <v>0</v>
      </c>
      <c r="K58" s="143">
        <v>0</v>
      </c>
      <c r="L58" s="99" t="s">
        <v>13</v>
      </c>
      <c r="M58" s="144">
        <f>K58/K451</f>
        <v>0</v>
      </c>
      <c r="N58" s="133"/>
    </row>
    <row r="59" spans="2:14" ht="12.75">
      <c r="B59" s="328" t="s">
        <v>57</v>
      </c>
      <c r="C59" s="328"/>
      <c r="D59" s="328"/>
      <c r="E59" s="325" t="s">
        <v>278</v>
      </c>
      <c r="F59" s="325"/>
      <c r="G59" s="325"/>
      <c r="H59" s="142"/>
      <c r="I59" s="143">
        <v>291732.44</v>
      </c>
      <c r="J59" s="143">
        <v>860000</v>
      </c>
      <c r="K59" s="143">
        <v>0</v>
      </c>
      <c r="L59" s="144">
        <f t="shared" si="3"/>
        <v>0</v>
      </c>
      <c r="M59" s="144">
        <f>K59/K451</f>
        <v>0</v>
      </c>
      <c r="N59" s="133"/>
    </row>
    <row r="60" spans="2:14" ht="12.75">
      <c r="B60" s="341" t="s">
        <v>475</v>
      </c>
      <c r="C60" s="341"/>
      <c r="D60" s="341"/>
      <c r="E60" s="342" t="s">
        <v>476</v>
      </c>
      <c r="F60" s="342"/>
      <c r="G60" s="342"/>
      <c r="H60" s="139"/>
      <c r="I60" s="140">
        <f>SUM(I61:I61)</f>
        <v>0</v>
      </c>
      <c r="J60" s="140">
        <f>SUM(J61:J61)</f>
        <v>0</v>
      </c>
      <c r="K60" s="140">
        <f>SUM(K61:K61)</f>
        <v>0</v>
      </c>
      <c r="L60" s="99" t="s">
        <v>13</v>
      </c>
      <c r="M60" s="99" t="s">
        <v>13</v>
      </c>
      <c r="N60" s="133"/>
    </row>
    <row r="61" spans="2:14" ht="12.75">
      <c r="B61" s="327" t="s">
        <v>54</v>
      </c>
      <c r="C61" s="327"/>
      <c r="D61" s="327"/>
      <c r="E61" s="325" t="s">
        <v>180</v>
      </c>
      <c r="F61" s="325"/>
      <c r="G61" s="325"/>
      <c r="H61" s="142"/>
      <c r="I61" s="143">
        <v>0</v>
      </c>
      <c r="J61" s="143">
        <v>0</v>
      </c>
      <c r="K61" s="143">
        <v>0</v>
      </c>
      <c r="L61" s="99" t="s">
        <v>13</v>
      </c>
      <c r="M61" s="99" t="s">
        <v>13</v>
      </c>
      <c r="N61" s="133"/>
    </row>
    <row r="62" spans="2:14" ht="12.75">
      <c r="B62" s="341" t="s">
        <v>529</v>
      </c>
      <c r="C62" s="341"/>
      <c r="D62" s="341"/>
      <c r="E62" s="342" t="s">
        <v>74</v>
      </c>
      <c r="F62" s="342"/>
      <c r="G62" s="342"/>
      <c r="H62" s="142"/>
      <c r="I62" s="140">
        <f>SUM(I63)</f>
        <v>0</v>
      </c>
      <c r="J62" s="140">
        <f>SUM(J63)</f>
        <v>0</v>
      </c>
      <c r="K62" s="140">
        <f>SUM(K63)</f>
        <v>0</v>
      </c>
      <c r="L62" s="99" t="s">
        <v>13</v>
      </c>
      <c r="M62" s="99" t="s">
        <v>13</v>
      </c>
      <c r="N62" s="133"/>
    </row>
    <row r="63" spans="2:14" ht="12.75">
      <c r="B63" s="327" t="s">
        <v>54</v>
      </c>
      <c r="C63" s="327"/>
      <c r="D63" s="327"/>
      <c r="E63" s="325" t="s">
        <v>180</v>
      </c>
      <c r="F63" s="325"/>
      <c r="G63" s="325"/>
      <c r="H63" s="142"/>
      <c r="I63" s="143">
        <v>0</v>
      </c>
      <c r="J63" s="143">
        <v>0</v>
      </c>
      <c r="K63" s="143">
        <v>0</v>
      </c>
      <c r="L63" s="99" t="s">
        <v>13</v>
      </c>
      <c r="M63" s="99" t="s">
        <v>13</v>
      </c>
      <c r="N63" s="133"/>
    </row>
    <row r="64" spans="2:14" ht="12.75">
      <c r="B64" s="336" t="s">
        <v>505</v>
      </c>
      <c r="C64" s="336"/>
      <c r="D64" s="336"/>
      <c r="E64" s="344" t="s">
        <v>506</v>
      </c>
      <c r="F64" s="344"/>
      <c r="G64" s="344"/>
      <c r="H64" s="129"/>
      <c r="I64" s="137">
        <f>SUM(I65)</f>
        <v>0</v>
      </c>
      <c r="J64" s="137">
        <f>SUM(J65)</f>
        <v>0</v>
      </c>
      <c r="K64" s="137">
        <f>SUM(K65)</f>
        <v>0</v>
      </c>
      <c r="L64" s="154" t="s">
        <v>13</v>
      </c>
      <c r="M64" s="154" t="s">
        <v>13</v>
      </c>
      <c r="N64" s="133"/>
    </row>
    <row r="65" spans="2:14" ht="12.75">
      <c r="B65" s="341" t="s">
        <v>507</v>
      </c>
      <c r="C65" s="341"/>
      <c r="D65" s="341"/>
      <c r="E65" s="342" t="s">
        <v>508</v>
      </c>
      <c r="F65" s="342"/>
      <c r="G65" s="342"/>
      <c r="H65" s="139"/>
      <c r="I65" s="140">
        <f>SUM(I66:I66)</f>
        <v>0</v>
      </c>
      <c r="J65" s="140">
        <f>SUM(J66:J66)</f>
        <v>0</v>
      </c>
      <c r="K65" s="140">
        <f>SUM(K66:K66)</f>
        <v>0</v>
      </c>
      <c r="L65" s="99" t="s">
        <v>13</v>
      </c>
      <c r="M65" s="99" t="s">
        <v>13</v>
      </c>
      <c r="N65" s="133"/>
    </row>
    <row r="66" spans="2:14" ht="12.75">
      <c r="B66" s="326" t="s">
        <v>54</v>
      </c>
      <c r="C66" s="326"/>
      <c r="D66" s="326"/>
      <c r="E66" s="325" t="s">
        <v>55</v>
      </c>
      <c r="F66" s="325"/>
      <c r="G66" s="325"/>
      <c r="H66" s="155"/>
      <c r="I66" s="150">
        <v>0</v>
      </c>
      <c r="J66" s="150">
        <v>0</v>
      </c>
      <c r="K66" s="150">
        <v>0</v>
      </c>
      <c r="L66" s="99" t="s">
        <v>13</v>
      </c>
      <c r="M66" s="99" t="s">
        <v>13</v>
      </c>
      <c r="N66" s="133"/>
    </row>
    <row r="67" spans="2:14" ht="39" customHeight="1">
      <c r="B67" s="373"/>
      <c r="C67" s="373"/>
      <c r="D67" s="373"/>
      <c r="E67" s="374" t="s">
        <v>561</v>
      </c>
      <c r="F67" s="374"/>
      <c r="G67" s="374"/>
      <c r="H67" s="156"/>
      <c r="I67" s="157">
        <f>SUM(I68,I74,I78,I83,I96,I101,I117,I128,I190,I203,I206,I216,I222,I230,I233,I311,I321,I390,I403,I441,I448)</f>
        <v>6300347.86</v>
      </c>
      <c r="J67" s="157">
        <f>SUM(J68,J74,J78,J83,J96,J101,J117,J128,J190,J203,J206,J216,J222,J230,J233,J311,J321,J390,J403,J441,J448)</f>
        <v>13008036.879999999</v>
      </c>
      <c r="K67" s="157">
        <f>SUM(K68,K74,K78,K83,K96,K101,K117,K128,K190,K203,K206,K216,K222,K230,K233,K311,K321,K390,K403,K441,K448)</f>
        <v>6822337.589999999</v>
      </c>
      <c r="L67" s="136">
        <f>K67/J67</f>
        <v>0.5244709599870077</v>
      </c>
      <c r="M67" s="136">
        <f>K67/K451</f>
        <v>0.9699348151323499</v>
      </c>
      <c r="N67" s="133"/>
    </row>
    <row r="68" spans="2:14" ht="18" customHeight="1">
      <c r="B68" s="336" t="s">
        <v>7</v>
      </c>
      <c r="C68" s="336"/>
      <c r="D68" s="336"/>
      <c r="E68" s="344" t="s">
        <v>8</v>
      </c>
      <c r="F68" s="344"/>
      <c r="G68" s="344"/>
      <c r="H68" s="129"/>
      <c r="I68" s="137">
        <f>SUM(I69,I71)</f>
        <v>1453.5</v>
      </c>
      <c r="J68" s="137">
        <f>SUM(J69,J71)</f>
        <v>1606.28</v>
      </c>
      <c r="K68" s="137">
        <f>SUM(K69,K71)</f>
        <v>1545.52</v>
      </c>
      <c r="L68" s="145">
        <f>K68/J68</f>
        <v>0.9621734691336504</v>
      </c>
      <c r="M68" s="145">
        <f>K68/K451</f>
        <v>0.00021972727612902393</v>
      </c>
      <c r="N68" s="133"/>
    </row>
    <row r="69" spans="2:14" ht="12.75">
      <c r="B69" s="341" t="s">
        <v>9</v>
      </c>
      <c r="C69" s="341"/>
      <c r="D69" s="341"/>
      <c r="E69" s="342" t="s">
        <v>10</v>
      </c>
      <c r="F69" s="342"/>
      <c r="G69" s="342"/>
      <c r="H69" s="131"/>
      <c r="I69" s="140">
        <f>SUM(I70)</f>
        <v>0</v>
      </c>
      <c r="J69" s="140">
        <f>SUM(J70)</f>
        <v>148</v>
      </c>
      <c r="K69" s="140">
        <f>SUM(K70)</f>
        <v>87.24</v>
      </c>
      <c r="L69" s="96">
        <f aca="true" t="shared" si="4" ref="L69:L89">K69/J69</f>
        <v>0.5894594594594594</v>
      </c>
      <c r="M69" s="158">
        <f>K69/K451</f>
        <v>1.2402950184724912E-05</v>
      </c>
      <c r="N69" s="133"/>
    </row>
    <row r="70" spans="2:14" ht="30.75" customHeight="1">
      <c r="B70" s="328" t="s">
        <v>11</v>
      </c>
      <c r="C70" s="328"/>
      <c r="D70" s="328"/>
      <c r="E70" s="361" t="s">
        <v>12</v>
      </c>
      <c r="F70" s="361"/>
      <c r="G70" s="361"/>
      <c r="H70" s="142"/>
      <c r="I70" s="143">
        <v>0</v>
      </c>
      <c r="J70" s="143">
        <v>148</v>
      </c>
      <c r="K70" s="143">
        <v>87.24</v>
      </c>
      <c r="L70" s="99">
        <f t="shared" si="4"/>
        <v>0.5894594594594594</v>
      </c>
      <c r="M70" s="159">
        <f>K70/K451</f>
        <v>1.2402950184724912E-05</v>
      </c>
      <c r="N70" s="133"/>
    </row>
    <row r="71" spans="2:14" ht="15" customHeight="1">
      <c r="B71" s="341" t="s">
        <v>510</v>
      </c>
      <c r="C71" s="341"/>
      <c r="D71" s="341"/>
      <c r="E71" s="342" t="s">
        <v>25</v>
      </c>
      <c r="F71" s="342"/>
      <c r="G71" s="342"/>
      <c r="H71" s="139"/>
      <c r="I71" s="140">
        <f>SUM(I72:I73)</f>
        <v>1453.5</v>
      </c>
      <c r="J71" s="140">
        <f>SUM(J72:J73)</f>
        <v>1458.28</v>
      </c>
      <c r="K71" s="140">
        <f>SUM(K72:K73)</f>
        <v>1458.28</v>
      </c>
      <c r="L71" s="96">
        <f>K71/J71</f>
        <v>1</v>
      </c>
      <c r="M71" s="96">
        <f>SUM(K71/K451)</f>
        <v>0.00020732432594429903</v>
      </c>
      <c r="N71" s="133"/>
    </row>
    <row r="72" spans="2:14" ht="15" customHeight="1">
      <c r="B72" s="328" t="s">
        <v>18</v>
      </c>
      <c r="C72" s="328"/>
      <c r="D72" s="328"/>
      <c r="E72" s="325" t="s">
        <v>19</v>
      </c>
      <c r="F72" s="325"/>
      <c r="G72" s="325"/>
      <c r="H72" s="142"/>
      <c r="I72" s="143">
        <v>28.5</v>
      </c>
      <c r="J72" s="143">
        <v>28.59</v>
      </c>
      <c r="K72" s="143">
        <v>28.59</v>
      </c>
      <c r="L72" s="99">
        <f>K72/J72</f>
        <v>1</v>
      </c>
      <c r="M72" s="99">
        <f>K72/K451</f>
        <v>4.064653207029863E-06</v>
      </c>
      <c r="N72" s="133"/>
    </row>
    <row r="73" spans="2:14" ht="17.25" customHeight="1">
      <c r="B73" s="326" t="s">
        <v>52</v>
      </c>
      <c r="C73" s="328"/>
      <c r="D73" s="328"/>
      <c r="E73" s="345" t="s">
        <v>53</v>
      </c>
      <c r="F73" s="325"/>
      <c r="G73" s="325"/>
      <c r="H73" s="142"/>
      <c r="I73" s="143">
        <v>1425</v>
      </c>
      <c r="J73" s="143">
        <v>1429.69</v>
      </c>
      <c r="K73" s="143">
        <v>1429.69</v>
      </c>
      <c r="L73" s="99">
        <f>K73/J73</f>
        <v>1</v>
      </c>
      <c r="M73" s="99">
        <f>K73/K451</f>
        <v>0.00020325967273726917</v>
      </c>
      <c r="N73" s="133"/>
    </row>
    <row r="74" spans="2:14" ht="16.5" customHeight="1">
      <c r="B74" s="336" t="s">
        <v>14</v>
      </c>
      <c r="C74" s="336"/>
      <c r="D74" s="336"/>
      <c r="E74" s="344" t="s">
        <v>15</v>
      </c>
      <c r="F74" s="344"/>
      <c r="G74" s="344"/>
      <c r="H74" s="129"/>
      <c r="I74" s="137">
        <f>SUM(I75)</f>
        <v>1200.16</v>
      </c>
      <c r="J74" s="137">
        <f>SUM(J75)</f>
        <v>5000</v>
      </c>
      <c r="K74" s="137">
        <f>SUM(K75)</f>
        <v>600.17</v>
      </c>
      <c r="L74" s="97">
        <f t="shared" si="4"/>
        <v>0.12003399999999999</v>
      </c>
      <c r="M74" s="116">
        <f>K74/K451</f>
        <v>8.532643984830756E-05</v>
      </c>
      <c r="N74" s="133"/>
    </row>
    <row r="75" spans="2:14" ht="13.5" customHeight="1">
      <c r="B75" s="341" t="s">
        <v>16</v>
      </c>
      <c r="C75" s="341"/>
      <c r="D75" s="341"/>
      <c r="E75" s="342" t="s">
        <v>17</v>
      </c>
      <c r="F75" s="342"/>
      <c r="G75" s="342"/>
      <c r="H75" s="139"/>
      <c r="I75" s="140">
        <f>SUM(I76:I77)</f>
        <v>1200.16</v>
      </c>
      <c r="J75" s="140">
        <f>SUM(J76:J77)</f>
        <v>5000</v>
      </c>
      <c r="K75" s="140">
        <f>SUM(K76:K77)</f>
        <v>600.17</v>
      </c>
      <c r="L75" s="96">
        <f t="shared" si="4"/>
        <v>0.12003399999999999</v>
      </c>
      <c r="M75" s="96">
        <f>K75/K451</f>
        <v>8.532643984830756E-05</v>
      </c>
      <c r="N75" s="133"/>
    </row>
    <row r="76" spans="2:14" ht="13.5" customHeight="1">
      <c r="B76" s="328" t="s">
        <v>18</v>
      </c>
      <c r="C76" s="328"/>
      <c r="D76" s="328"/>
      <c r="E76" s="325" t="s">
        <v>19</v>
      </c>
      <c r="F76" s="325"/>
      <c r="G76" s="325"/>
      <c r="H76" s="142"/>
      <c r="I76" s="143">
        <v>1200.16</v>
      </c>
      <c r="J76" s="143">
        <v>3000</v>
      </c>
      <c r="K76" s="143">
        <v>600.17</v>
      </c>
      <c r="L76" s="99">
        <f t="shared" si="4"/>
        <v>0.20005666666666666</v>
      </c>
      <c r="M76" s="99">
        <f>K76/K451</f>
        <v>8.532643984830756E-05</v>
      </c>
      <c r="N76" s="133"/>
    </row>
    <row r="77" spans="2:14" ht="12.75">
      <c r="B77" s="328" t="s">
        <v>20</v>
      </c>
      <c r="C77" s="328"/>
      <c r="D77" s="328"/>
      <c r="E77" s="325" t="s">
        <v>21</v>
      </c>
      <c r="F77" s="325"/>
      <c r="G77" s="325"/>
      <c r="H77" s="142"/>
      <c r="I77" s="143">
        <v>0</v>
      </c>
      <c r="J77" s="143">
        <v>2000</v>
      </c>
      <c r="K77" s="143">
        <v>0</v>
      </c>
      <c r="L77" s="99">
        <f t="shared" si="4"/>
        <v>0</v>
      </c>
      <c r="M77" s="99">
        <f>K77/K451</f>
        <v>0</v>
      </c>
      <c r="N77" s="133"/>
    </row>
    <row r="78" spans="2:14" ht="12.75">
      <c r="B78" s="336" t="s">
        <v>22</v>
      </c>
      <c r="C78" s="336"/>
      <c r="D78" s="336"/>
      <c r="E78" s="344" t="s">
        <v>23</v>
      </c>
      <c r="F78" s="344"/>
      <c r="G78" s="344"/>
      <c r="H78" s="129"/>
      <c r="I78" s="137">
        <f>SUM(I79)</f>
        <v>2137.12</v>
      </c>
      <c r="J78" s="137">
        <f>SUM(J79)</f>
        <v>5000</v>
      </c>
      <c r="K78" s="137">
        <f>SUM(K79)</f>
        <v>3136.4700000000003</v>
      </c>
      <c r="L78" s="97">
        <f t="shared" si="4"/>
        <v>0.627294</v>
      </c>
      <c r="M78" s="116">
        <f>K78/K451</f>
        <v>0.0004459133558675396</v>
      </c>
      <c r="N78" s="133"/>
    </row>
    <row r="79" spans="2:14" ht="12.75">
      <c r="B79" s="341" t="s">
        <v>24</v>
      </c>
      <c r="C79" s="341"/>
      <c r="D79" s="341"/>
      <c r="E79" s="342" t="s">
        <v>25</v>
      </c>
      <c r="F79" s="342"/>
      <c r="G79" s="342"/>
      <c r="H79" s="139"/>
      <c r="I79" s="140">
        <f>SUM(I80:I82)</f>
        <v>2137.12</v>
      </c>
      <c r="J79" s="140">
        <f>SUM(J80:J82)</f>
        <v>5000</v>
      </c>
      <c r="K79" s="140">
        <f>SUM(K80:K82)</f>
        <v>3136.4700000000003</v>
      </c>
      <c r="L79" s="96">
        <f t="shared" si="4"/>
        <v>0.627294</v>
      </c>
      <c r="M79" s="96">
        <f>K79/K451</f>
        <v>0.0004459133558675396</v>
      </c>
      <c r="N79" s="133"/>
    </row>
    <row r="80" spans="2:14" ht="12.75">
      <c r="B80" s="328" t="s">
        <v>26</v>
      </c>
      <c r="C80" s="328"/>
      <c r="D80" s="328"/>
      <c r="E80" s="325" t="s">
        <v>27</v>
      </c>
      <c r="F80" s="325"/>
      <c r="G80" s="325"/>
      <c r="H80" s="142"/>
      <c r="I80" s="143">
        <v>255.66</v>
      </c>
      <c r="J80" s="143">
        <v>500</v>
      </c>
      <c r="K80" s="143">
        <v>265.32</v>
      </c>
      <c r="L80" s="99">
        <f>K80/J80</f>
        <v>0.53064</v>
      </c>
      <c r="M80" s="99">
        <f>K80/K451</f>
        <v>3.772066417940411E-05</v>
      </c>
      <c r="N80" s="133"/>
    </row>
    <row r="81" spans="2:14" ht="12.75">
      <c r="B81" s="328" t="s">
        <v>20</v>
      </c>
      <c r="C81" s="328"/>
      <c r="D81" s="328"/>
      <c r="E81" s="325" t="s">
        <v>21</v>
      </c>
      <c r="F81" s="325"/>
      <c r="G81" s="325"/>
      <c r="H81" s="142"/>
      <c r="I81" s="143">
        <v>1381.46</v>
      </c>
      <c r="J81" s="143">
        <v>3500</v>
      </c>
      <c r="K81" s="143">
        <v>2621.15</v>
      </c>
      <c r="L81" s="99">
        <f t="shared" si="4"/>
        <v>0.7489</v>
      </c>
      <c r="M81" s="99">
        <f>K81/K451</f>
        <v>0.0003726500788249852</v>
      </c>
      <c r="N81" s="133"/>
    </row>
    <row r="82" spans="2:14" ht="12.75">
      <c r="B82" s="326" t="s">
        <v>52</v>
      </c>
      <c r="C82" s="328"/>
      <c r="D82" s="328"/>
      <c r="E82" s="345" t="s">
        <v>53</v>
      </c>
      <c r="F82" s="325"/>
      <c r="G82" s="325"/>
      <c r="H82" s="142"/>
      <c r="I82" s="143">
        <v>500</v>
      </c>
      <c r="J82" s="143">
        <v>1000</v>
      </c>
      <c r="K82" s="143">
        <v>250</v>
      </c>
      <c r="L82" s="99">
        <f t="shared" si="4"/>
        <v>0.25</v>
      </c>
      <c r="M82" s="99">
        <f>K82/K451</f>
        <v>3.554261286315026E-05</v>
      </c>
      <c r="N82" s="133"/>
    </row>
    <row r="83" spans="2:14" ht="12.75">
      <c r="B83" s="336" t="s">
        <v>30</v>
      </c>
      <c r="C83" s="336"/>
      <c r="D83" s="336"/>
      <c r="E83" s="344" t="s">
        <v>31</v>
      </c>
      <c r="F83" s="344"/>
      <c r="G83" s="344"/>
      <c r="H83" s="129"/>
      <c r="I83" s="137">
        <f>SUM(I85:I95)</f>
        <v>150418.98</v>
      </c>
      <c r="J83" s="137">
        <f>SUM(J84)</f>
        <v>361600</v>
      </c>
      <c r="K83" s="137">
        <f>SUM(K84)</f>
        <v>275693.69</v>
      </c>
      <c r="L83" s="97">
        <f t="shared" si="4"/>
        <v>0.7624272400442478</v>
      </c>
      <c r="M83" s="97"/>
      <c r="N83" s="133"/>
    </row>
    <row r="84" spans="2:14" ht="12.75">
      <c r="B84" s="341" t="s">
        <v>32</v>
      </c>
      <c r="C84" s="341"/>
      <c r="D84" s="341"/>
      <c r="E84" s="342" t="s">
        <v>33</v>
      </c>
      <c r="F84" s="342"/>
      <c r="G84" s="342"/>
      <c r="H84" s="139"/>
      <c r="I84" s="140">
        <f>SUM(I85:I95)</f>
        <v>150418.98</v>
      </c>
      <c r="J84" s="140">
        <f>SUM(J85:J95)</f>
        <v>361600</v>
      </c>
      <c r="K84" s="140">
        <f>SUM(K85:K95)</f>
        <v>275693.69</v>
      </c>
      <c r="L84" s="50">
        <f t="shared" si="4"/>
        <v>0.7624272400442478</v>
      </c>
      <c r="M84" s="50">
        <f>K84/K451</f>
        <v>0.039195496369933434</v>
      </c>
      <c r="N84" s="133"/>
    </row>
    <row r="85" spans="2:14" ht="12.75">
      <c r="B85" s="328" t="s">
        <v>34</v>
      </c>
      <c r="C85" s="328"/>
      <c r="D85" s="328"/>
      <c r="E85" s="325" t="s">
        <v>35</v>
      </c>
      <c r="F85" s="325"/>
      <c r="G85" s="325"/>
      <c r="H85" s="142"/>
      <c r="I85" s="143">
        <v>597.23</v>
      </c>
      <c r="J85" s="143">
        <v>1000</v>
      </c>
      <c r="K85" s="143">
        <v>31.2</v>
      </c>
      <c r="L85" s="99">
        <f t="shared" si="4"/>
        <v>0.0312</v>
      </c>
      <c r="M85" s="27">
        <f>K85/K451</f>
        <v>4.435718085321152E-06</v>
      </c>
      <c r="N85" s="133"/>
    </row>
    <row r="86" spans="2:14" ht="12.75">
      <c r="B86" s="328" t="s">
        <v>36</v>
      </c>
      <c r="C86" s="328"/>
      <c r="D86" s="328"/>
      <c r="E86" s="325" t="s">
        <v>37</v>
      </c>
      <c r="F86" s="325"/>
      <c r="G86" s="325"/>
      <c r="H86" s="142"/>
      <c r="I86" s="143">
        <v>3752.02</v>
      </c>
      <c r="J86" s="143">
        <v>19000</v>
      </c>
      <c r="K86" s="143">
        <v>434.41</v>
      </c>
      <c r="L86" s="99">
        <f t="shared" si="4"/>
        <v>0.022863684210526317</v>
      </c>
      <c r="M86" s="27">
        <f>K86/K451</f>
        <v>6.176026581552441E-05</v>
      </c>
      <c r="N86" s="133"/>
    </row>
    <row r="87" spans="2:14" ht="12.75">
      <c r="B87" s="328" t="s">
        <v>38</v>
      </c>
      <c r="C87" s="328"/>
      <c r="D87" s="328"/>
      <c r="E87" s="325" t="s">
        <v>39</v>
      </c>
      <c r="F87" s="325"/>
      <c r="G87" s="325"/>
      <c r="H87" s="142"/>
      <c r="I87" s="143">
        <v>0</v>
      </c>
      <c r="J87" s="143">
        <v>2500</v>
      </c>
      <c r="K87" s="143">
        <v>2500</v>
      </c>
      <c r="L87" s="99">
        <f t="shared" si="4"/>
        <v>1</v>
      </c>
      <c r="M87" s="27">
        <f>K87/K451</f>
        <v>0.0003554261286315026</v>
      </c>
      <c r="N87" s="133"/>
    </row>
    <row r="88" spans="2:14" ht="12.75">
      <c r="B88" s="328" t="s">
        <v>40</v>
      </c>
      <c r="C88" s="328"/>
      <c r="D88" s="328"/>
      <c r="E88" s="325" t="s">
        <v>41</v>
      </c>
      <c r="F88" s="325"/>
      <c r="G88" s="325"/>
      <c r="H88" s="142"/>
      <c r="I88" s="143">
        <v>642.7</v>
      </c>
      <c r="J88" s="143">
        <v>4000</v>
      </c>
      <c r="K88" s="143">
        <v>74.67</v>
      </c>
      <c r="L88" s="99">
        <f t="shared" si="4"/>
        <v>0.0186675</v>
      </c>
      <c r="M88" s="27">
        <f>K88/K451</f>
        <v>1.061586760996572E-05</v>
      </c>
      <c r="N88" s="133"/>
    </row>
    <row r="89" spans="2:14" ht="12.75">
      <c r="B89" s="328" t="s">
        <v>42</v>
      </c>
      <c r="C89" s="328"/>
      <c r="D89" s="328"/>
      <c r="E89" s="325" t="s">
        <v>43</v>
      </c>
      <c r="F89" s="325"/>
      <c r="G89" s="325"/>
      <c r="H89" s="142"/>
      <c r="I89" s="143">
        <v>257.33</v>
      </c>
      <c r="J89" s="143">
        <v>600</v>
      </c>
      <c r="K89" s="143">
        <v>270.84</v>
      </c>
      <c r="L89" s="99">
        <f t="shared" si="4"/>
        <v>0.45139999999999997</v>
      </c>
      <c r="M89" s="27">
        <f>K89/K451</f>
        <v>3.850544507142246E-05</v>
      </c>
      <c r="N89" s="133"/>
    </row>
    <row r="90" spans="2:14" ht="12.75">
      <c r="B90" s="328" t="s">
        <v>44</v>
      </c>
      <c r="C90" s="328"/>
      <c r="D90" s="328"/>
      <c r="E90" s="325" t="s">
        <v>45</v>
      </c>
      <c r="F90" s="325"/>
      <c r="G90" s="325"/>
      <c r="H90" s="142"/>
      <c r="I90" s="143">
        <v>3200</v>
      </c>
      <c r="J90" s="143">
        <v>2000</v>
      </c>
      <c r="K90" s="143">
        <v>1475</v>
      </c>
      <c r="L90" s="27">
        <v>0</v>
      </c>
      <c r="M90" s="27">
        <f>K90/K451</f>
        <v>0.00020970141589258653</v>
      </c>
      <c r="N90" s="133"/>
    </row>
    <row r="91" spans="2:14" ht="12.75">
      <c r="B91" s="328" t="s">
        <v>18</v>
      </c>
      <c r="C91" s="328"/>
      <c r="D91" s="328"/>
      <c r="E91" s="325" t="s">
        <v>19</v>
      </c>
      <c r="F91" s="325"/>
      <c r="G91" s="325"/>
      <c r="H91" s="142"/>
      <c r="I91" s="143">
        <v>3313.49</v>
      </c>
      <c r="J91" s="143">
        <v>10000</v>
      </c>
      <c r="K91" s="143">
        <v>2054.87</v>
      </c>
      <c r="L91" s="99">
        <f>K91/J91</f>
        <v>0.20548699999999998</v>
      </c>
      <c r="M91" s="27">
        <f>K91/K451</f>
        <v>0.00029214179557640623</v>
      </c>
      <c r="N91" s="133"/>
    </row>
    <row r="92" spans="2:14" ht="12.75">
      <c r="B92" s="328" t="s">
        <v>48</v>
      </c>
      <c r="C92" s="328"/>
      <c r="D92" s="328"/>
      <c r="E92" s="325" t="s">
        <v>49</v>
      </c>
      <c r="F92" s="325"/>
      <c r="G92" s="325"/>
      <c r="H92" s="142"/>
      <c r="I92" s="143">
        <v>0</v>
      </c>
      <c r="J92" s="143">
        <v>10000</v>
      </c>
      <c r="K92" s="143">
        <v>10000</v>
      </c>
      <c r="L92" s="99">
        <f>K92/J92</f>
        <v>1</v>
      </c>
      <c r="M92" s="27">
        <f>K92/K451</f>
        <v>0.0014217045145260103</v>
      </c>
      <c r="N92" s="133"/>
    </row>
    <row r="93" spans="2:14" ht="12.75">
      <c r="B93" s="328" t="s">
        <v>20</v>
      </c>
      <c r="C93" s="328"/>
      <c r="D93" s="328"/>
      <c r="E93" s="325" t="s">
        <v>21</v>
      </c>
      <c r="F93" s="325"/>
      <c r="G93" s="325"/>
      <c r="H93" s="142"/>
      <c r="I93" s="143">
        <v>136882.01</v>
      </c>
      <c r="J93" s="143">
        <v>260000</v>
      </c>
      <c r="K93" s="143">
        <v>228702.5</v>
      </c>
      <c r="L93" s="99">
        <f>K93/J93</f>
        <v>0.879625</v>
      </c>
      <c r="M93" s="27">
        <f>K93/K451</f>
        <v>0.032514737673338484</v>
      </c>
      <c r="N93" s="133"/>
    </row>
    <row r="94" spans="2:14" ht="31.5" customHeight="1">
      <c r="B94" s="326" t="s">
        <v>368</v>
      </c>
      <c r="C94" s="328"/>
      <c r="D94" s="328"/>
      <c r="E94" s="353" t="s">
        <v>525</v>
      </c>
      <c r="F94" s="353"/>
      <c r="G94" s="353"/>
      <c r="H94" s="142"/>
      <c r="I94" s="143">
        <v>0</v>
      </c>
      <c r="J94" s="143">
        <v>50000</v>
      </c>
      <c r="K94" s="143">
        <v>29000</v>
      </c>
      <c r="L94" s="99">
        <f>K94/J94</f>
        <v>0.58</v>
      </c>
      <c r="M94" s="27">
        <f>K94/K451</f>
        <v>0.00412294309212543</v>
      </c>
      <c r="N94" s="133"/>
    </row>
    <row r="95" spans="2:14" ht="12.75">
      <c r="B95" s="328" t="s">
        <v>52</v>
      </c>
      <c r="C95" s="328"/>
      <c r="D95" s="328"/>
      <c r="E95" s="325" t="s">
        <v>53</v>
      </c>
      <c r="F95" s="325"/>
      <c r="G95" s="325"/>
      <c r="H95" s="142"/>
      <c r="I95" s="143">
        <v>1774.2</v>
      </c>
      <c r="J95" s="143">
        <v>2500</v>
      </c>
      <c r="K95" s="143">
        <v>1150.2</v>
      </c>
      <c r="L95" s="99">
        <f>K95/J95</f>
        <v>0.46008000000000004</v>
      </c>
      <c r="M95" s="27">
        <f>K95/K451</f>
        <v>0.0001635244532607817</v>
      </c>
      <c r="N95" s="133"/>
    </row>
    <row r="96" spans="2:14" ht="12.75">
      <c r="B96" s="336" t="s">
        <v>58</v>
      </c>
      <c r="C96" s="336"/>
      <c r="D96" s="336"/>
      <c r="E96" s="344" t="s">
        <v>59</v>
      </c>
      <c r="F96" s="344"/>
      <c r="G96" s="344"/>
      <c r="H96" s="129"/>
      <c r="I96" s="137">
        <f>SUM(I97)</f>
        <v>42929.07</v>
      </c>
      <c r="J96" s="137">
        <f>SUM(J97)</f>
        <v>225000</v>
      </c>
      <c r="K96" s="137">
        <f>SUM(K97)</f>
        <v>46411.41</v>
      </c>
      <c r="L96" s="100">
        <f aca="true" t="shared" si="5" ref="L96:L106">K96/J96</f>
        <v>0.20627293333333335</v>
      </c>
      <c r="M96" s="100">
        <f>K96/K451</f>
        <v>0.006598331112251762</v>
      </c>
      <c r="N96" s="133"/>
    </row>
    <row r="97" spans="2:14" ht="12.75">
      <c r="B97" s="341" t="s">
        <v>60</v>
      </c>
      <c r="C97" s="341"/>
      <c r="D97" s="341"/>
      <c r="E97" s="342" t="s">
        <v>61</v>
      </c>
      <c r="F97" s="342"/>
      <c r="G97" s="342"/>
      <c r="H97" s="139"/>
      <c r="I97" s="140">
        <f>SUM(I98:I100)</f>
        <v>42929.07</v>
      </c>
      <c r="J97" s="140">
        <f>SUM(J98:J100)</f>
        <v>225000</v>
      </c>
      <c r="K97" s="140">
        <f>SUM(K98:K100)</f>
        <v>46411.41</v>
      </c>
      <c r="L97" s="50">
        <f t="shared" si="5"/>
        <v>0.20627293333333335</v>
      </c>
      <c r="M97" s="50">
        <f>K97/K451</f>
        <v>0.006598331112251762</v>
      </c>
      <c r="N97" s="133"/>
    </row>
    <row r="98" spans="2:14" ht="12.75">
      <c r="B98" s="328" t="s">
        <v>18</v>
      </c>
      <c r="C98" s="328"/>
      <c r="D98" s="328"/>
      <c r="E98" s="325" t="s">
        <v>19</v>
      </c>
      <c r="F98" s="325"/>
      <c r="G98" s="325"/>
      <c r="H98" s="155"/>
      <c r="I98" s="150">
        <v>0</v>
      </c>
      <c r="J98" s="150">
        <v>10500</v>
      </c>
      <c r="K98" s="150">
        <v>0</v>
      </c>
      <c r="L98" s="99" t="s">
        <v>13</v>
      </c>
      <c r="M98" s="99" t="s">
        <v>13</v>
      </c>
      <c r="N98" s="133"/>
    </row>
    <row r="99" spans="2:14" ht="12.75">
      <c r="B99" s="328" t="s">
        <v>26</v>
      </c>
      <c r="C99" s="328"/>
      <c r="D99" s="328"/>
      <c r="E99" s="325" t="s">
        <v>27</v>
      </c>
      <c r="F99" s="325"/>
      <c r="G99" s="325"/>
      <c r="H99" s="131"/>
      <c r="I99" s="143">
        <v>13355.64</v>
      </c>
      <c r="J99" s="143">
        <v>40000</v>
      </c>
      <c r="K99" s="143">
        <v>20517.48</v>
      </c>
      <c r="L99" s="27">
        <f>K99/J99</f>
        <v>0.512937</v>
      </c>
      <c r="M99" s="27">
        <f>K99/K451</f>
        <v>0.0029169793942697125</v>
      </c>
      <c r="N99" s="133"/>
    </row>
    <row r="100" spans="2:14" ht="12.75">
      <c r="B100" s="328" t="s">
        <v>20</v>
      </c>
      <c r="C100" s="328"/>
      <c r="D100" s="328"/>
      <c r="E100" s="325" t="s">
        <v>21</v>
      </c>
      <c r="F100" s="325"/>
      <c r="G100" s="325"/>
      <c r="H100" s="131"/>
      <c r="I100" s="143">
        <v>29573.43</v>
      </c>
      <c r="J100" s="143">
        <v>174500</v>
      </c>
      <c r="K100" s="143">
        <v>25893.93</v>
      </c>
      <c r="L100" s="27">
        <f>K100/J100</f>
        <v>0.14838928366762177</v>
      </c>
      <c r="M100" s="27">
        <f>K100/K451</f>
        <v>0.0036813517179820495</v>
      </c>
      <c r="N100" s="133"/>
    </row>
    <row r="101" spans="2:14" ht="12.75">
      <c r="B101" s="336" t="s">
        <v>62</v>
      </c>
      <c r="C101" s="336"/>
      <c r="D101" s="336"/>
      <c r="E101" s="344" t="s">
        <v>63</v>
      </c>
      <c r="F101" s="344"/>
      <c r="G101" s="344"/>
      <c r="H101" s="129"/>
      <c r="I101" s="137">
        <f>SUM(I102,I109)</f>
        <v>554519.9400000001</v>
      </c>
      <c r="J101" s="137">
        <f>SUM(J102,J109)</f>
        <v>901000</v>
      </c>
      <c r="K101" s="137">
        <f>SUM(K102,K109)</f>
        <v>582596.65</v>
      </c>
      <c r="L101" s="100">
        <f t="shared" si="5"/>
        <v>0.64661115427303</v>
      </c>
      <c r="M101" s="100">
        <f>K101/K451</f>
        <v>0.082828028745273</v>
      </c>
      <c r="N101" s="133"/>
    </row>
    <row r="102" spans="2:14" ht="12.75">
      <c r="B102" s="341" t="s">
        <v>64</v>
      </c>
      <c r="C102" s="341"/>
      <c r="D102" s="341"/>
      <c r="E102" s="342" t="s">
        <v>65</v>
      </c>
      <c r="F102" s="342"/>
      <c r="G102" s="342"/>
      <c r="H102" s="139"/>
      <c r="I102" s="140">
        <f>SUM(I103:I108)</f>
        <v>39219.75</v>
      </c>
      <c r="J102" s="140">
        <f>SUM(J103:J108)</f>
        <v>100000</v>
      </c>
      <c r="K102" s="140">
        <f>SUM(K103:K108)</f>
        <v>28020.39</v>
      </c>
      <c r="L102" s="50">
        <f t="shared" si="5"/>
        <v>0.2802039</v>
      </c>
      <c r="M102" s="50">
        <f>K102/K451</f>
        <v>0.003983671496177947</v>
      </c>
      <c r="N102" s="133"/>
    </row>
    <row r="103" spans="2:14" ht="12.75">
      <c r="B103" s="328" t="s">
        <v>40</v>
      </c>
      <c r="C103" s="328"/>
      <c r="D103" s="328"/>
      <c r="E103" s="325" t="s">
        <v>41</v>
      </c>
      <c r="F103" s="325"/>
      <c r="G103" s="325"/>
      <c r="H103" s="139"/>
      <c r="I103" s="150">
        <v>0</v>
      </c>
      <c r="J103" s="150">
        <v>250</v>
      </c>
      <c r="K103" s="150">
        <v>0</v>
      </c>
      <c r="L103" s="125">
        <f>K103/J103</f>
        <v>0</v>
      </c>
      <c r="M103" s="125">
        <f>K103/K451</f>
        <v>0</v>
      </c>
      <c r="N103" s="133"/>
    </row>
    <row r="104" spans="2:14" ht="12.75">
      <c r="B104" s="328" t="s">
        <v>42</v>
      </c>
      <c r="C104" s="328"/>
      <c r="D104" s="328"/>
      <c r="E104" s="325" t="s">
        <v>43</v>
      </c>
      <c r="F104" s="325"/>
      <c r="G104" s="325"/>
      <c r="H104" s="139"/>
      <c r="I104" s="150">
        <v>0</v>
      </c>
      <c r="J104" s="150">
        <v>50</v>
      </c>
      <c r="K104" s="150">
        <v>10.14</v>
      </c>
      <c r="L104" s="125">
        <f>K104/J104</f>
        <v>0.2028</v>
      </c>
      <c r="M104" s="125">
        <f>K104/K451</f>
        <v>1.4416083777293745E-06</v>
      </c>
      <c r="N104" s="133"/>
    </row>
    <row r="105" spans="2:14" ht="12.75" customHeight="1">
      <c r="B105" s="328" t="s">
        <v>44</v>
      </c>
      <c r="C105" s="328"/>
      <c r="D105" s="328"/>
      <c r="E105" s="325" t="s">
        <v>45</v>
      </c>
      <c r="F105" s="325"/>
      <c r="G105" s="325"/>
      <c r="H105" s="142"/>
      <c r="I105" s="143">
        <v>40.5</v>
      </c>
      <c r="J105" s="143">
        <v>1000</v>
      </c>
      <c r="K105" s="143">
        <v>103.68</v>
      </c>
      <c r="L105" s="27">
        <f t="shared" si="5"/>
        <v>0.10368000000000001</v>
      </c>
      <c r="M105" s="27">
        <f>K105/K451</f>
        <v>1.4740232406605675E-05</v>
      </c>
      <c r="N105" s="133"/>
    </row>
    <row r="106" spans="2:14" ht="12.75" customHeight="1">
      <c r="B106" s="328" t="s">
        <v>20</v>
      </c>
      <c r="C106" s="328"/>
      <c r="D106" s="328"/>
      <c r="E106" s="325" t="s">
        <v>21</v>
      </c>
      <c r="F106" s="325"/>
      <c r="G106" s="325"/>
      <c r="H106" s="142"/>
      <c r="I106" s="143">
        <v>36899.78</v>
      </c>
      <c r="J106" s="143">
        <v>85000</v>
      </c>
      <c r="K106" s="143">
        <v>25822.17</v>
      </c>
      <c r="L106" s="99">
        <f t="shared" si="5"/>
        <v>0.30379023529411764</v>
      </c>
      <c r="M106" s="27">
        <f>K106/K451</f>
        <v>0.0036711495663858105</v>
      </c>
      <c r="N106" s="133"/>
    </row>
    <row r="107" spans="2:14" ht="12.75" customHeight="1">
      <c r="B107" s="327" t="s">
        <v>70</v>
      </c>
      <c r="C107" s="327"/>
      <c r="D107" s="327"/>
      <c r="E107" s="325" t="s">
        <v>71</v>
      </c>
      <c r="F107" s="325"/>
      <c r="G107" s="325"/>
      <c r="H107" s="142"/>
      <c r="I107" s="143">
        <v>56</v>
      </c>
      <c r="J107" s="143">
        <v>120</v>
      </c>
      <c r="K107" s="143">
        <v>112.4</v>
      </c>
      <c r="L107" s="27">
        <f>K107/J107</f>
        <v>0.9366666666666668</v>
      </c>
      <c r="M107" s="27">
        <f>K107/K451</f>
        <v>1.5979958743272358E-05</v>
      </c>
      <c r="N107" s="133"/>
    </row>
    <row r="108" spans="2:14" ht="12.75">
      <c r="B108" s="327" t="s">
        <v>72</v>
      </c>
      <c r="C108" s="327"/>
      <c r="D108" s="327"/>
      <c r="E108" s="325" t="s">
        <v>73</v>
      </c>
      <c r="F108" s="325"/>
      <c r="G108" s="325"/>
      <c r="H108" s="142"/>
      <c r="I108" s="143">
        <v>2223.47</v>
      </c>
      <c r="J108" s="143">
        <v>13580</v>
      </c>
      <c r="K108" s="143">
        <v>1972</v>
      </c>
      <c r="L108" s="27">
        <f aca="true" t="shared" si="6" ref="L108:L165">K108/J108</f>
        <v>0.1452135493372607</v>
      </c>
      <c r="M108" s="27">
        <f>K108/K451</f>
        <v>0.0002803601302645292</v>
      </c>
      <c r="N108" s="133"/>
    </row>
    <row r="109" spans="2:14" ht="12.75">
      <c r="B109" s="341" t="s">
        <v>75</v>
      </c>
      <c r="C109" s="341"/>
      <c r="D109" s="341"/>
      <c r="E109" s="342" t="s">
        <v>25</v>
      </c>
      <c r="F109" s="342"/>
      <c r="G109" s="342"/>
      <c r="H109" s="139"/>
      <c r="I109" s="140">
        <f>SUM(I110:I116)</f>
        <v>515300.19000000006</v>
      </c>
      <c r="J109" s="140">
        <f>SUM(J110:J116)</f>
        <v>801000</v>
      </c>
      <c r="K109" s="140">
        <f>SUM(K110:K116)</f>
        <v>554576.26</v>
      </c>
      <c r="L109" s="50">
        <f t="shared" si="6"/>
        <v>0.6923548813982522</v>
      </c>
      <c r="M109" s="50">
        <f>K109/K451</f>
        <v>0.07884435724909504</v>
      </c>
      <c r="N109" s="133"/>
    </row>
    <row r="110" spans="2:14" ht="12.75">
      <c r="B110" s="328" t="s">
        <v>18</v>
      </c>
      <c r="C110" s="328"/>
      <c r="D110" s="328"/>
      <c r="E110" s="325" t="s">
        <v>19</v>
      </c>
      <c r="F110" s="325"/>
      <c r="G110" s="325"/>
      <c r="H110" s="142"/>
      <c r="I110" s="143">
        <v>14825.7</v>
      </c>
      <c r="J110" s="143">
        <v>34000</v>
      </c>
      <c r="K110" s="143">
        <v>25828.65</v>
      </c>
      <c r="L110" s="99">
        <f t="shared" si="6"/>
        <v>0.7596661764705883</v>
      </c>
      <c r="M110" s="27">
        <f>K110/K451</f>
        <v>0.003672070830911224</v>
      </c>
      <c r="N110" s="133"/>
    </row>
    <row r="111" spans="2:14" ht="12.75">
      <c r="B111" s="328" t="s">
        <v>26</v>
      </c>
      <c r="C111" s="328"/>
      <c r="D111" s="328"/>
      <c r="E111" s="325" t="s">
        <v>27</v>
      </c>
      <c r="F111" s="325"/>
      <c r="G111" s="325"/>
      <c r="H111" s="142"/>
      <c r="I111" s="143">
        <v>158124.57</v>
      </c>
      <c r="J111" s="143">
        <v>252000</v>
      </c>
      <c r="K111" s="143">
        <v>168131.66</v>
      </c>
      <c r="L111" s="99">
        <f t="shared" si="6"/>
        <v>0.667189126984127</v>
      </c>
      <c r="M111" s="27">
        <f>K111/K451</f>
        <v>0.023903354005675222</v>
      </c>
      <c r="N111" s="133"/>
    </row>
    <row r="112" spans="2:14" ht="12.75">
      <c r="B112" s="328" t="s">
        <v>48</v>
      </c>
      <c r="C112" s="328"/>
      <c r="D112" s="328"/>
      <c r="E112" s="325" t="s">
        <v>49</v>
      </c>
      <c r="F112" s="325"/>
      <c r="G112" s="325"/>
      <c r="H112" s="142"/>
      <c r="I112" s="143">
        <v>127697.66</v>
      </c>
      <c r="J112" s="143">
        <v>230000</v>
      </c>
      <c r="K112" s="143">
        <v>154445.57</v>
      </c>
      <c r="L112" s="99">
        <f t="shared" si="6"/>
        <v>0.6715024782608696</v>
      </c>
      <c r="M112" s="27">
        <f>K112/K451</f>
        <v>0.021957596411754293</v>
      </c>
      <c r="N112" s="133"/>
    </row>
    <row r="113" spans="2:14" ht="12.75">
      <c r="B113" s="328" t="s">
        <v>20</v>
      </c>
      <c r="C113" s="328"/>
      <c r="D113" s="328"/>
      <c r="E113" s="325" t="s">
        <v>21</v>
      </c>
      <c r="F113" s="325"/>
      <c r="G113" s="325"/>
      <c r="H113" s="142"/>
      <c r="I113" s="143">
        <v>214591.01</v>
      </c>
      <c r="J113" s="143">
        <v>284000</v>
      </c>
      <c r="K113" s="143">
        <v>206170.38</v>
      </c>
      <c r="L113" s="99">
        <f t="shared" si="6"/>
        <v>0.7259520422535212</v>
      </c>
      <c r="M113" s="27">
        <f>K113/K451</f>
        <v>0.029311336000754307</v>
      </c>
      <c r="N113" s="133"/>
    </row>
    <row r="114" spans="2:14" ht="12.75">
      <c r="B114" s="326" t="s">
        <v>52</v>
      </c>
      <c r="C114" s="328"/>
      <c r="D114" s="328"/>
      <c r="E114" s="325" t="s">
        <v>53</v>
      </c>
      <c r="F114" s="325"/>
      <c r="G114" s="325"/>
      <c r="H114" s="142"/>
      <c r="I114" s="143">
        <v>0</v>
      </c>
      <c r="J114" s="143">
        <v>1000</v>
      </c>
      <c r="K114" s="143">
        <v>0</v>
      </c>
      <c r="L114" s="99">
        <f t="shared" si="6"/>
        <v>0</v>
      </c>
      <c r="M114" s="27">
        <f>K114/K451</f>
        <v>0</v>
      </c>
      <c r="N114" s="133"/>
    </row>
    <row r="115" spans="2:14" ht="12.75">
      <c r="B115" s="326" t="s">
        <v>171</v>
      </c>
      <c r="C115" s="328"/>
      <c r="D115" s="328"/>
      <c r="E115" s="345" t="s">
        <v>172</v>
      </c>
      <c r="F115" s="325"/>
      <c r="G115" s="325"/>
      <c r="H115" s="142"/>
      <c r="I115" s="143">
        <v>61.25</v>
      </c>
      <c r="J115" s="143">
        <v>0</v>
      </c>
      <c r="K115" s="143">
        <v>0</v>
      </c>
      <c r="L115" s="99" t="s">
        <v>13</v>
      </c>
      <c r="M115" s="27">
        <f>K115/K451</f>
        <v>0</v>
      </c>
      <c r="N115" s="133"/>
    </row>
    <row r="116" spans="2:14" ht="12.75">
      <c r="B116" s="327" t="s">
        <v>72</v>
      </c>
      <c r="C116" s="327"/>
      <c r="D116" s="327"/>
      <c r="E116" s="325" t="s">
        <v>73</v>
      </c>
      <c r="F116" s="325"/>
      <c r="G116" s="325"/>
      <c r="H116" s="142"/>
      <c r="I116" s="143">
        <v>0</v>
      </c>
      <c r="J116" s="143">
        <v>0</v>
      </c>
      <c r="K116" s="143">
        <v>0</v>
      </c>
      <c r="L116" s="99" t="s">
        <v>13</v>
      </c>
      <c r="M116" s="99" t="s">
        <v>13</v>
      </c>
      <c r="N116" s="133"/>
    </row>
    <row r="117" spans="2:14" ht="12.75">
      <c r="B117" s="336" t="s">
        <v>85</v>
      </c>
      <c r="C117" s="336"/>
      <c r="D117" s="336"/>
      <c r="E117" s="344" t="s">
        <v>86</v>
      </c>
      <c r="F117" s="344"/>
      <c r="G117" s="344"/>
      <c r="H117" s="129"/>
      <c r="I117" s="137">
        <f>SUM(I120,I118)</f>
        <v>15013.47</v>
      </c>
      <c r="J117" s="137">
        <f>SUM(J118,J120)</f>
        <v>39000</v>
      </c>
      <c r="K117" s="137">
        <f>SUM(K120,K118)</f>
        <v>13512.37</v>
      </c>
      <c r="L117" s="100">
        <f t="shared" si="6"/>
        <v>0.34647102564102567</v>
      </c>
      <c r="M117" s="100">
        <f>K117/K451</f>
        <v>0.0019210597430945827</v>
      </c>
      <c r="N117" s="133"/>
    </row>
    <row r="118" spans="2:14" ht="12.75">
      <c r="B118" s="341" t="s">
        <v>87</v>
      </c>
      <c r="C118" s="341"/>
      <c r="D118" s="341"/>
      <c r="E118" s="342" t="s">
        <v>88</v>
      </c>
      <c r="F118" s="342"/>
      <c r="G118" s="342"/>
      <c r="H118" s="139"/>
      <c r="I118" s="140">
        <f>SUM(I119:I119)</f>
        <v>2878.26</v>
      </c>
      <c r="J118" s="140">
        <f>SUM(J119:J119)</f>
        <v>4000</v>
      </c>
      <c r="K118" s="140">
        <f>SUM(K119:K119)</f>
        <v>184.5</v>
      </c>
      <c r="L118" s="50">
        <f t="shared" si="6"/>
        <v>0.046125</v>
      </c>
      <c r="M118" s="50">
        <f>K118/K451</f>
        <v>2.623044829300489E-05</v>
      </c>
      <c r="N118" s="133"/>
    </row>
    <row r="119" spans="2:14" ht="12.75">
      <c r="B119" s="328" t="s">
        <v>20</v>
      </c>
      <c r="C119" s="328"/>
      <c r="D119" s="328"/>
      <c r="E119" s="325" t="s">
        <v>21</v>
      </c>
      <c r="F119" s="325"/>
      <c r="G119" s="325"/>
      <c r="H119" s="142"/>
      <c r="I119" s="143">
        <v>2878.26</v>
      </c>
      <c r="J119" s="143">
        <v>4000</v>
      </c>
      <c r="K119" s="143">
        <v>184.5</v>
      </c>
      <c r="L119" s="99">
        <f t="shared" si="6"/>
        <v>0.046125</v>
      </c>
      <c r="M119" s="27">
        <f>K119/K451</f>
        <v>2.623044829300489E-05</v>
      </c>
      <c r="N119" s="133"/>
    </row>
    <row r="120" spans="2:14" ht="12.75">
      <c r="B120" s="341" t="s">
        <v>91</v>
      </c>
      <c r="C120" s="341"/>
      <c r="D120" s="341"/>
      <c r="E120" s="342" t="s">
        <v>25</v>
      </c>
      <c r="F120" s="342"/>
      <c r="G120" s="342"/>
      <c r="H120" s="139"/>
      <c r="I120" s="140">
        <f>SUM(I121:I127)</f>
        <v>12135.21</v>
      </c>
      <c r="J120" s="140">
        <f>SUM(J121:J127)</f>
        <v>35000</v>
      </c>
      <c r="K120" s="140">
        <f>SUM(K121:K127)</f>
        <v>13327.87</v>
      </c>
      <c r="L120" s="50">
        <f t="shared" si="6"/>
        <v>0.38079628571428575</v>
      </c>
      <c r="M120" s="50">
        <f>K120/K451</f>
        <v>0.0018948292948015777</v>
      </c>
      <c r="N120" s="133"/>
    </row>
    <row r="121" spans="2:14" ht="12.75">
      <c r="B121" s="328" t="s">
        <v>36</v>
      </c>
      <c r="C121" s="328"/>
      <c r="D121" s="328"/>
      <c r="E121" s="325" t="s">
        <v>37</v>
      </c>
      <c r="F121" s="325"/>
      <c r="G121" s="325"/>
      <c r="H121" s="131"/>
      <c r="I121" s="143">
        <v>2795.45</v>
      </c>
      <c r="J121" s="143">
        <v>10000</v>
      </c>
      <c r="K121" s="143">
        <v>1701.6</v>
      </c>
      <c r="L121" s="27">
        <f>K121/J121</f>
        <v>0.17015999999999998</v>
      </c>
      <c r="M121" s="27">
        <f>K121/K451</f>
        <v>0.00024191724019174588</v>
      </c>
      <c r="N121" s="133"/>
    </row>
    <row r="122" spans="2:14" ht="12.75">
      <c r="B122" s="328" t="s">
        <v>38</v>
      </c>
      <c r="C122" s="328"/>
      <c r="D122" s="328"/>
      <c r="E122" s="325" t="s">
        <v>39</v>
      </c>
      <c r="F122" s="325"/>
      <c r="G122" s="325"/>
      <c r="H122" s="131"/>
      <c r="I122" s="143">
        <v>0</v>
      </c>
      <c r="J122" s="143">
        <v>1600</v>
      </c>
      <c r="K122" s="143">
        <v>1600</v>
      </c>
      <c r="L122" s="27">
        <f>K122/J122</f>
        <v>1</v>
      </c>
      <c r="M122" s="27">
        <f>K122/K451</f>
        <v>0.00022747272232416163</v>
      </c>
      <c r="N122" s="133"/>
    </row>
    <row r="123" spans="2:14" ht="12.75">
      <c r="B123" s="328" t="s">
        <v>40</v>
      </c>
      <c r="C123" s="328"/>
      <c r="D123" s="328"/>
      <c r="E123" s="325" t="s">
        <v>41</v>
      </c>
      <c r="F123" s="325"/>
      <c r="G123" s="325"/>
      <c r="H123" s="131"/>
      <c r="I123" s="143">
        <v>450.54</v>
      </c>
      <c r="J123" s="143">
        <v>2300</v>
      </c>
      <c r="K123" s="143">
        <v>292.5</v>
      </c>
      <c r="L123" s="27">
        <f>K123/J123</f>
        <v>0.12717391304347825</v>
      </c>
      <c r="M123" s="27">
        <f>K123/K451</f>
        <v>4.15848570498858E-05</v>
      </c>
      <c r="N123" s="133"/>
    </row>
    <row r="124" spans="2:14" ht="12.75">
      <c r="B124" s="328" t="s">
        <v>42</v>
      </c>
      <c r="C124" s="328"/>
      <c r="D124" s="328"/>
      <c r="E124" s="325" t="s">
        <v>43</v>
      </c>
      <c r="F124" s="325"/>
      <c r="G124" s="325"/>
      <c r="H124" s="131"/>
      <c r="I124" s="143">
        <v>105.24</v>
      </c>
      <c r="J124" s="143">
        <v>300</v>
      </c>
      <c r="K124" s="143">
        <v>78.42</v>
      </c>
      <c r="L124" s="27">
        <f>K124/J124</f>
        <v>0.2614</v>
      </c>
      <c r="M124" s="27">
        <f>K124/K451</f>
        <v>1.1149006802912972E-05</v>
      </c>
      <c r="N124" s="133"/>
    </row>
    <row r="125" spans="2:14" ht="12.75">
      <c r="B125" s="328" t="s">
        <v>18</v>
      </c>
      <c r="C125" s="328"/>
      <c r="D125" s="328"/>
      <c r="E125" s="325" t="s">
        <v>19</v>
      </c>
      <c r="F125" s="325"/>
      <c r="G125" s="325"/>
      <c r="H125" s="142"/>
      <c r="I125" s="143">
        <v>464.27</v>
      </c>
      <c r="J125" s="143">
        <v>2000</v>
      </c>
      <c r="K125" s="143">
        <v>422.16</v>
      </c>
      <c r="L125" s="99">
        <f t="shared" si="6"/>
        <v>0.21108000000000002</v>
      </c>
      <c r="M125" s="27">
        <f>K125/K451</f>
        <v>6.0018677785230055E-05</v>
      </c>
      <c r="N125" s="133"/>
    </row>
    <row r="126" spans="2:14" ht="12.75">
      <c r="B126" s="328" t="s">
        <v>20</v>
      </c>
      <c r="C126" s="328"/>
      <c r="D126" s="328"/>
      <c r="E126" s="325" t="s">
        <v>21</v>
      </c>
      <c r="F126" s="325"/>
      <c r="G126" s="325"/>
      <c r="H126" s="142"/>
      <c r="I126" s="143">
        <v>8069.71</v>
      </c>
      <c r="J126" s="143">
        <v>17800</v>
      </c>
      <c r="K126" s="143">
        <v>8983.19</v>
      </c>
      <c r="L126" s="99">
        <f t="shared" si="6"/>
        <v>0.504673595505618</v>
      </c>
      <c r="M126" s="27">
        <f>K126/K451</f>
        <v>0.0012771441777844911</v>
      </c>
      <c r="N126" s="133"/>
    </row>
    <row r="127" spans="2:14" ht="12.75">
      <c r="B127" s="326" t="s">
        <v>52</v>
      </c>
      <c r="C127" s="328"/>
      <c r="D127" s="328"/>
      <c r="E127" s="345" t="s">
        <v>53</v>
      </c>
      <c r="F127" s="325"/>
      <c r="G127" s="325"/>
      <c r="H127" s="142"/>
      <c r="I127" s="143">
        <v>250</v>
      </c>
      <c r="J127" s="143">
        <v>1000</v>
      </c>
      <c r="K127" s="143">
        <v>250</v>
      </c>
      <c r="L127" s="99">
        <f t="shared" si="6"/>
        <v>0.25</v>
      </c>
      <c r="M127" s="27">
        <f>K127/K451</f>
        <v>3.554261286315026E-05</v>
      </c>
      <c r="N127" s="133"/>
    </row>
    <row r="128" spans="2:14" ht="12.75">
      <c r="B128" s="336" t="s">
        <v>99</v>
      </c>
      <c r="C128" s="336"/>
      <c r="D128" s="336"/>
      <c r="E128" s="344" t="s">
        <v>100</v>
      </c>
      <c r="F128" s="344"/>
      <c r="G128" s="344"/>
      <c r="H128" s="129"/>
      <c r="I128" s="137">
        <f>SUM(I129,I138,I144,I168,I171,I178)</f>
        <v>1347980.4500000002</v>
      </c>
      <c r="J128" s="137">
        <f>SUM(J129,J138,J144,J168,J171,J178)</f>
        <v>2531728.6</v>
      </c>
      <c r="K128" s="137">
        <f>SUM(K129,K138,K144,K168,K171,K178)</f>
        <v>1343706.9</v>
      </c>
      <c r="L128" s="100">
        <f t="shared" si="6"/>
        <v>0.5307468185965905</v>
      </c>
      <c r="M128" s="100">
        <f>K128/K451</f>
        <v>0.19103541659297502</v>
      </c>
      <c r="N128" s="133"/>
    </row>
    <row r="129" spans="2:14" ht="12.75">
      <c r="B129" s="341" t="s">
        <v>101</v>
      </c>
      <c r="C129" s="341"/>
      <c r="D129" s="341"/>
      <c r="E129" s="342" t="s">
        <v>102</v>
      </c>
      <c r="F129" s="342"/>
      <c r="G129" s="342"/>
      <c r="H129" s="139"/>
      <c r="I129" s="140">
        <f>SUM(I130:I137)</f>
        <v>29158.47</v>
      </c>
      <c r="J129" s="140">
        <f>SUM(J130:J137)</f>
        <v>59167</v>
      </c>
      <c r="K129" s="140">
        <f>SUM(K130:K137)</f>
        <v>30023.57</v>
      </c>
      <c r="L129" s="50">
        <f t="shared" si="6"/>
        <v>0.507437760914023</v>
      </c>
      <c r="M129" s="50">
        <f>K129/K451</f>
        <v>0.0042684645011187685</v>
      </c>
      <c r="N129" s="133"/>
    </row>
    <row r="130" spans="2:14" ht="12.75">
      <c r="B130" s="328" t="s">
        <v>36</v>
      </c>
      <c r="C130" s="328"/>
      <c r="D130" s="328"/>
      <c r="E130" s="325" t="s">
        <v>37</v>
      </c>
      <c r="F130" s="325"/>
      <c r="G130" s="325"/>
      <c r="H130" s="142"/>
      <c r="I130" s="143">
        <v>18498</v>
      </c>
      <c r="J130" s="143">
        <v>38000</v>
      </c>
      <c r="K130" s="143">
        <v>18960</v>
      </c>
      <c r="L130" s="99">
        <f t="shared" si="6"/>
        <v>0.49894736842105264</v>
      </c>
      <c r="M130" s="27">
        <f>K130/K451</f>
        <v>0.0026955517595413153</v>
      </c>
      <c r="N130" s="133"/>
    </row>
    <row r="131" spans="2:14" ht="12.75">
      <c r="B131" s="328" t="s">
        <v>38</v>
      </c>
      <c r="C131" s="328"/>
      <c r="D131" s="328"/>
      <c r="E131" s="325" t="s">
        <v>39</v>
      </c>
      <c r="F131" s="325"/>
      <c r="G131" s="325"/>
      <c r="H131" s="142"/>
      <c r="I131" s="143">
        <v>2900</v>
      </c>
      <c r="J131" s="143">
        <v>3000</v>
      </c>
      <c r="K131" s="143">
        <v>3000</v>
      </c>
      <c r="L131" s="99">
        <f t="shared" si="6"/>
        <v>1</v>
      </c>
      <c r="M131" s="27">
        <f>K131/K451</f>
        <v>0.0004265113543578031</v>
      </c>
      <c r="N131" s="133"/>
    </row>
    <row r="132" spans="2:14" ht="12.75">
      <c r="B132" s="328" t="s">
        <v>40</v>
      </c>
      <c r="C132" s="328"/>
      <c r="D132" s="328"/>
      <c r="E132" s="325" t="s">
        <v>41</v>
      </c>
      <c r="F132" s="325"/>
      <c r="G132" s="325"/>
      <c r="H132" s="142"/>
      <c r="I132" s="143">
        <v>3048</v>
      </c>
      <c r="J132" s="143">
        <v>7300</v>
      </c>
      <c r="K132" s="143">
        <v>3648</v>
      </c>
      <c r="L132" s="99">
        <f t="shared" si="6"/>
        <v>0.4997260273972603</v>
      </c>
      <c r="M132" s="27">
        <f>K132/K451</f>
        <v>0.0005186378068990885</v>
      </c>
      <c r="N132" s="133"/>
    </row>
    <row r="133" spans="2:14" ht="12.75">
      <c r="B133" s="328" t="s">
        <v>42</v>
      </c>
      <c r="C133" s="328"/>
      <c r="D133" s="328"/>
      <c r="E133" s="325" t="s">
        <v>43</v>
      </c>
      <c r="F133" s="325"/>
      <c r="G133" s="325"/>
      <c r="H133" s="142"/>
      <c r="I133" s="143">
        <v>498</v>
      </c>
      <c r="J133" s="143">
        <v>1000</v>
      </c>
      <c r="K133" s="143">
        <v>498</v>
      </c>
      <c r="L133" s="99">
        <f t="shared" si="6"/>
        <v>0.498</v>
      </c>
      <c r="M133" s="27">
        <f>K133/K451</f>
        <v>7.080088482339531E-05</v>
      </c>
      <c r="N133" s="133"/>
    </row>
    <row r="134" spans="2:14" ht="12.75">
      <c r="B134" s="328" t="s">
        <v>18</v>
      </c>
      <c r="C134" s="328"/>
      <c r="D134" s="328"/>
      <c r="E134" s="325" t="s">
        <v>19</v>
      </c>
      <c r="F134" s="325"/>
      <c r="G134" s="325"/>
      <c r="H134" s="142"/>
      <c r="I134" s="143">
        <v>755.47</v>
      </c>
      <c r="J134" s="143">
        <v>3117</v>
      </c>
      <c r="K134" s="143">
        <v>1371.96</v>
      </c>
      <c r="L134" s="99">
        <f t="shared" si="6"/>
        <v>0.44015399422521656</v>
      </c>
      <c r="M134" s="27">
        <f>K134/K451</f>
        <v>0.0001950521725749105</v>
      </c>
      <c r="N134" s="133"/>
    </row>
    <row r="135" spans="2:14" ht="12.75">
      <c r="B135" s="328" t="s">
        <v>20</v>
      </c>
      <c r="C135" s="328"/>
      <c r="D135" s="328"/>
      <c r="E135" s="325" t="s">
        <v>21</v>
      </c>
      <c r="F135" s="325"/>
      <c r="G135" s="325"/>
      <c r="H135" s="142"/>
      <c r="I135" s="143">
        <v>3459</v>
      </c>
      <c r="J135" s="143">
        <v>6000</v>
      </c>
      <c r="K135" s="143">
        <v>2545.61</v>
      </c>
      <c r="L135" s="99">
        <f t="shared" si="6"/>
        <v>0.42426833333333336</v>
      </c>
      <c r="M135" s="27">
        <f>K135/K451</f>
        <v>0.00036191052292225574</v>
      </c>
      <c r="N135" s="133"/>
    </row>
    <row r="136" spans="2:14" ht="12.75">
      <c r="B136" s="328" t="s">
        <v>52</v>
      </c>
      <c r="C136" s="328"/>
      <c r="D136" s="328"/>
      <c r="E136" s="325" t="s">
        <v>53</v>
      </c>
      <c r="F136" s="325"/>
      <c r="G136" s="325"/>
      <c r="H136" s="142"/>
      <c r="I136" s="143">
        <v>0</v>
      </c>
      <c r="J136" s="143">
        <v>250</v>
      </c>
      <c r="K136" s="143">
        <v>0</v>
      </c>
      <c r="L136" s="99">
        <f t="shared" si="6"/>
        <v>0</v>
      </c>
      <c r="M136" s="27">
        <f>K136/K451</f>
        <v>0</v>
      </c>
      <c r="N136" s="133"/>
    </row>
    <row r="137" spans="2:14" ht="12.75">
      <c r="B137" s="327" t="s">
        <v>175</v>
      </c>
      <c r="C137" s="327"/>
      <c r="D137" s="327"/>
      <c r="E137" s="325" t="s">
        <v>176</v>
      </c>
      <c r="F137" s="325"/>
      <c r="G137" s="325"/>
      <c r="H137" s="142"/>
      <c r="I137" s="143">
        <v>0</v>
      </c>
      <c r="J137" s="143">
        <v>500</v>
      </c>
      <c r="K137" s="143">
        <v>0</v>
      </c>
      <c r="L137" s="99">
        <f t="shared" si="6"/>
        <v>0</v>
      </c>
      <c r="M137" s="27">
        <f>K137/K451</f>
        <v>0</v>
      </c>
      <c r="N137" s="133"/>
    </row>
    <row r="138" spans="2:14" ht="12.75" customHeight="1">
      <c r="B138" s="341" t="s">
        <v>119</v>
      </c>
      <c r="C138" s="341"/>
      <c r="D138" s="341"/>
      <c r="E138" s="342" t="s">
        <v>120</v>
      </c>
      <c r="F138" s="342"/>
      <c r="G138" s="342"/>
      <c r="H138" s="139"/>
      <c r="I138" s="140">
        <f>SUM(I139:I143)</f>
        <v>44408.46</v>
      </c>
      <c r="J138" s="140">
        <f>SUM(J139:J143)</f>
        <v>100000</v>
      </c>
      <c r="K138" s="140">
        <f>SUM(K139:K143)</f>
        <v>35558.869999999995</v>
      </c>
      <c r="L138" s="50">
        <f t="shared" si="6"/>
        <v>0.3555887</v>
      </c>
      <c r="M138" s="50">
        <f>K138/K451</f>
        <v>0.00505542060104435</v>
      </c>
      <c r="N138" s="133"/>
    </row>
    <row r="139" spans="2:14" ht="12.75" customHeight="1">
      <c r="B139" s="328" t="s">
        <v>121</v>
      </c>
      <c r="C139" s="328"/>
      <c r="D139" s="328"/>
      <c r="E139" s="325" t="s">
        <v>122</v>
      </c>
      <c r="F139" s="325"/>
      <c r="G139" s="325"/>
      <c r="H139" s="142"/>
      <c r="I139" s="143">
        <v>38700</v>
      </c>
      <c r="J139" s="143">
        <v>83000</v>
      </c>
      <c r="K139" s="143">
        <v>30917</v>
      </c>
      <c r="L139" s="99">
        <f t="shared" si="6"/>
        <v>0.37249397590361444</v>
      </c>
      <c r="M139" s="27">
        <f>K139/K451</f>
        <v>0.004395483847560066</v>
      </c>
      <c r="N139" s="133"/>
    </row>
    <row r="140" spans="2:14" ht="12.75" customHeight="1">
      <c r="B140" s="328" t="s">
        <v>18</v>
      </c>
      <c r="C140" s="328"/>
      <c r="D140" s="328"/>
      <c r="E140" s="325" t="s">
        <v>19</v>
      </c>
      <c r="F140" s="325"/>
      <c r="G140" s="325"/>
      <c r="H140" s="142"/>
      <c r="I140" s="143">
        <v>2200.55</v>
      </c>
      <c r="J140" s="143">
        <v>5000</v>
      </c>
      <c r="K140" s="143">
        <v>1854.56</v>
      </c>
      <c r="L140" s="99">
        <f t="shared" si="6"/>
        <v>0.37091199999999996</v>
      </c>
      <c r="M140" s="27">
        <f>K140/K451</f>
        <v>0.00026366363244593576</v>
      </c>
      <c r="N140" s="133"/>
    </row>
    <row r="141" spans="2:14" ht="12.75" customHeight="1">
      <c r="B141" s="328" t="s">
        <v>20</v>
      </c>
      <c r="C141" s="328"/>
      <c r="D141" s="328"/>
      <c r="E141" s="325" t="s">
        <v>21</v>
      </c>
      <c r="F141" s="325"/>
      <c r="G141" s="325"/>
      <c r="H141" s="142"/>
      <c r="I141" s="143">
        <v>2760.45</v>
      </c>
      <c r="J141" s="143">
        <v>6000</v>
      </c>
      <c r="K141" s="143">
        <v>2787.31</v>
      </c>
      <c r="L141" s="99">
        <f t="shared" si="6"/>
        <v>0.46455166666666664</v>
      </c>
      <c r="M141" s="27">
        <f>K141/K451</f>
        <v>0.00039627312103834937</v>
      </c>
      <c r="N141" s="133"/>
    </row>
    <row r="142" spans="2:14" ht="12.75" customHeight="1">
      <c r="B142" s="328" t="s">
        <v>127</v>
      </c>
      <c r="C142" s="328"/>
      <c r="D142" s="328"/>
      <c r="E142" s="325" t="s">
        <v>128</v>
      </c>
      <c r="F142" s="325"/>
      <c r="G142" s="325"/>
      <c r="H142" s="142"/>
      <c r="I142" s="143">
        <v>267.46</v>
      </c>
      <c r="J142" s="143">
        <v>2000</v>
      </c>
      <c r="K142" s="143">
        <v>0</v>
      </c>
      <c r="L142" s="99">
        <f t="shared" si="6"/>
        <v>0</v>
      </c>
      <c r="M142" s="27">
        <f>K142/K451</f>
        <v>0</v>
      </c>
      <c r="N142" s="133"/>
    </row>
    <row r="143" spans="2:14" ht="12.75" customHeight="1">
      <c r="B143" s="327" t="s">
        <v>175</v>
      </c>
      <c r="C143" s="327"/>
      <c r="D143" s="327"/>
      <c r="E143" s="325" t="s">
        <v>176</v>
      </c>
      <c r="F143" s="325"/>
      <c r="G143" s="325"/>
      <c r="H143" s="142"/>
      <c r="I143" s="143">
        <v>480</v>
      </c>
      <c r="J143" s="143">
        <v>4000</v>
      </c>
      <c r="K143" s="143">
        <v>0</v>
      </c>
      <c r="L143" s="99">
        <f t="shared" si="6"/>
        <v>0</v>
      </c>
      <c r="M143" s="27">
        <f>K143/K451</f>
        <v>0</v>
      </c>
      <c r="N143" s="133"/>
    </row>
    <row r="144" spans="2:14" ht="12.75">
      <c r="B144" s="341" t="s">
        <v>132</v>
      </c>
      <c r="C144" s="341"/>
      <c r="D144" s="341"/>
      <c r="E144" s="342" t="s">
        <v>133</v>
      </c>
      <c r="F144" s="342"/>
      <c r="G144" s="342"/>
      <c r="H144" s="139"/>
      <c r="I144" s="140">
        <f>SUM(I145:I167)</f>
        <v>1156788.4600000002</v>
      </c>
      <c r="J144" s="140">
        <f>SUM(J145:J167)</f>
        <v>2175546</v>
      </c>
      <c r="K144" s="140">
        <f>SUM(K145:K167)</f>
        <v>1170247.35</v>
      </c>
      <c r="L144" s="50">
        <f t="shared" si="6"/>
        <v>0.5379097247311709</v>
      </c>
      <c r="M144" s="50">
        <f>K144/K451</f>
        <v>0.16637459406071</v>
      </c>
      <c r="N144" s="133"/>
    </row>
    <row r="145" spans="2:14" ht="12.75">
      <c r="B145" s="328" t="s">
        <v>34</v>
      </c>
      <c r="C145" s="328"/>
      <c r="D145" s="328"/>
      <c r="E145" s="325" t="s">
        <v>35</v>
      </c>
      <c r="F145" s="325"/>
      <c r="G145" s="325"/>
      <c r="H145" s="142"/>
      <c r="I145" s="143">
        <v>263.67</v>
      </c>
      <c r="J145" s="143">
        <v>7000</v>
      </c>
      <c r="K145" s="143">
        <v>1634.96</v>
      </c>
      <c r="L145" s="99">
        <f t="shared" si="6"/>
        <v>0.2335657142857143</v>
      </c>
      <c r="M145" s="27">
        <f>K145/K451</f>
        <v>0.00023244300130694458</v>
      </c>
      <c r="N145" s="133"/>
    </row>
    <row r="146" spans="2:14" ht="12.75">
      <c r="B146" s="328" t="s">
        <v>36</v>
      </c>
      <c r="C146" s="328"/>
      <c r="D146" s="328"/>
      <c r="E146" s="325" t="s">
        <v>37</v>
      </c>
      <c r="F146" s="325"/>
      <c r="G146" s="325"/>
      <c r="H146" s="142"/>
      <c r="I146" s="143">
        <v>684393.46</v>
      </c>
      <c r="J146" s="143">
        <v>1420000</v>
      </c>
      <c r="K146" s="143">
        <v>707922.53</v>
      </c>
      <c r="L146" s="99">
        <f t="shared" si="6"/>
        <v>0.4985369929577465</v>
      </c>
      <c r="M146" s="27">
        <f>K146/K451</f>
        <v>0.1006456656835675</v>
      </c>
      <c r="N146" s="133"/>
    </row>
    <row r="147" spans="2:14" ht="12.75">
      <c r="B147" s="328" t="s">
        <v>38</v>
      </c>
      <c r="C147" s="328"/>
      <c r="D147" s="328"/>
      <c r="E147" s="325" t="s">
        <v>39</v>
      </c>
      <c r="F147" s="325"/>
      <c r="G147" s="325"/>
      <c r="H147" s="142"/>
      <c r="I147" s="143">
        <v>116395.33</v>
      </c>
      <c r="J147" s="143">
        <v>110800</v>
      </c>
      <c r="K147" s="143">
        <v>110787.89</v>
      </c>
      <c r="L147" s="99">
        <f t="shared" si="6"/>
        <v>0.9998907039711191</v>
      </c>
      <c r="M147" s="27">
        <f>K147/K451</f>
        <v>0.015750764336781103</v>
      </c>
      <c r="N147" s="133"/>
    </row>
    <row r="148" spans="2:14" ht="12.75">
      <c r="B148" s="326" t="s">
        <v>216</v>
      </c>
      <c r="C148" s="328"/>
      <c r="D148" s="328"/>
      <c r="E148" s="345" t="s">
        <v>217</v>
      </c>
      <c r="F148" s="325"/>
      <c r="G148" s="325"/>
      <c r="H148" s="142"/>
      <c r="I148" s="143">
        <v>4925.98</v>
      </c>
      <c r="J148" s="143">
        <v>10000</v>
      </c>
      <c r="K148" s="143">
        <v>3587.62</v>
      </c>
      <c r="L148" s="99">
        <f t="shared" si="6"/>
        <v>0.35876199999999997</v>
      </c>
      <c r="M148" s="27">
        <f>K148/K451</f>
        <v>0.0005100535550403805</v>
      </c>
      <c r="N148" s="133"/>
    </row>
    <row r="149" spans="2:14" ht="12.75">
      <c r="B149" s="328" t="s">
        <v>40</v>
      </c>
      <c r="C149" s="328"/>
      <c r="D149" s="328"/>
      <c r="E149" s="325" t="s">
        <v>41</v>
      </c>
      <c r="F149" s="325"/>
      <c r="G149" s="325"/>
      <c r="H149" s="142"/>
      <c r="I149" s="143">
        <v>124464.89</v>
      </c>
      <c r="J149" s="143">
        <v>252000</v>
      </c>
      <c r="K149" s="143">
        <v>136562.44</v>
      </c>
      <c r="L149" s="99">
        <f t="shared" si="6"/>
        <v>0.5419144444444445</v>
      </c>
      <c r="M149" s="27">
        <f>K149/K451</f>
        <v>0.01941514374626874</v>
      </c>
      <c r="N149" s="133"/>
    </row>
    <row r="150" spans="2:14" ht="12.75">
      <c r="B150" s="328" t="s">
        <v>42</v>
      </c>
      <c r="C150" s="328"/>
      <c r="D150" s="328"/>
      <c r="E150" s="325" t="s">
        <v>43</v>
      </c>
      <c r="F150" s="325"/>
      <c r="G150" s="325"/>
      <c r="H150" s="142"/>
      <c r="I150" s="143">
        <v>16599.5</v>
      </c>
      <c r="J150" s="143">
        <v>36000</v>
      </c>
      <c r="K150" s="143">
        <v>15982.37</v>
      </c>
      <c r="L150" s="99">
        <f t="shared" si="6"/>
        <v>0.44395472222222226</v>
      </c>
      <c r="M150" s="27">
        <f>K150/K451</f>
        <v>0.0022722207581825074</v>
      </c>
      <c r="N150" s="133"/>
    </row>
    <row r="151" spans="2:14" ht="12.75">
      <c r="B151" s="328" t="s">
        <v>144</v>
      </c>
      <c r="C151" s="328"/>
      <c r="D151" s="328"/>
      <c r="E151" s="325" t="s">
        <v>145</v>
      </c>
      <c r="F151" s="325"/>
      <c r="G151" s="325"/>
      <c r="H151" s="142"/>
      <c r="I151" s="143">
        <v>4049</v>
      </c>
      <c r="J151" s="143">
        <v>4190</v>
      </c>
      <c r="K151" s="143">
        <v>0</v>
      </c>
      <c r="L151" s="99">
        <f t="shared" si="6"/>
        <v>0</v>
      </c>
      <c r="M151" s="27">
        <f>K151/K451</f>
        <v>0</v>
      </c>
      <c r="N151" s="133"/>
    </row>
    <row r="152" spans="2:14" ht="12.75">
      <c r="B152" s="328" t="s">
        <v>44</v>
      </c>
      <c r="C152" s="328"/>
      <c r="D152" s="328"/>
      <c r="E152" s="325" t="s">
        <v>45</v>
      </c>
      <c r="F152" s="325"/>
      <c r="G152" s="325"/>
      <c r="H152" s="142"/>
      <c r="I152" s="143">
        <v>2578.18</v>
      </c>
      <c r="J152" s="143">
        <v>5000</v>
      </c>
      <c r="K152" s="143">
        <v>1090.68</v>
      </c>
      <c r="L152" s="27">
        <f t="shared" si="6"/>
        <v>0.21813600000000002</v>
      </c>
      <c r="M152" s="27">
        <f>K152/K451</f>
        <v>0.0001550624679903229</v>
      </c>
      <c r="N152" s="133"/>
    </row>
    <row r="153" spans="2:14" ht="12.75">
      <c r="B153" s="328" t="s">
        <v>18</v>
      </c>
      <c r="C153" s="328"/>
      <c r="D153" s="328"/>
      <c r="E153" s="325" t="s">
        <v>19</v>
      </c>
      <c r="F153" s="325"/>
      <c r="G153" s="325"/>
      <c r="H153" s="142"/>
      <c r="I153" s="143">
        <v>41335.15</v>
      </c>
      <c r="J153" s="143">
        <v>75000</v>
      </c>
      <c r="K153" s="143">
        <v>25922.36</v>
      </c>
      <c r="L153" s="99">
        <f t="shared" si="6"/>
        <v>0.34563146666666666</v>
      </c>
      <c r="M153" s="27">
        <f>K153/K451</f>
        <v>0.003685393623916847</v>
      </c>
      <c r="N153" s="133"/>
    </row>
    <row r="154" spans="2:14" ht="12.75">
      <c r="B154" s="328" t="s">
        <v>26</v>
      </c>
      <c r="C154" s="328"/>
      <c r="D154" s="328"/>
      <c r="E154" s="325" t="s">
        <v>27</v>
      </c>
      <c r="F154" s="325"/>
      <c r="G154" s="325"/>
      <c r="H154" s="142"/>
      <c r="I154" s="143">
        <v>14613.95</v>
      </c>
      <c r="J154" s="143">
        <v>25000</v>
      </c>
      <c r="K154" s="143">
        <v>13932.88</v>
      </c>
      <c r="L154" s="99">
        <f t="shared" si="6"/>
        <v>0.5573152</v>
      </c>
      <c r="M154" s="27">
        <f>K154/K451</f>
        <v>0.0019808438396349158</v>
      </c>
      <c r="N154" s="133"/>
    </row>
    <row r="155" spans="2:14" ht="12.75">
      <c r="B155" s="326" t="s">
        <v>48</v>
      </c>
      <c r="C155" s="328"/>
      <c r="D155" s="328"/>
      <c r="E155" s="325" t="s">
        <v>49</v>
      </c>
      <c r="F155" s="325"/>
      <c r="G155" s="325"/>
      <c r="H155" s="142"/>
      <c r="I155" s="143">
        <v>0</v>
      </c>
      <c r="J155" s="143">
        <v>12646</v>
      </c>
      <c r="K155" s="143">
        <v>4475.96</v>
      </c>
      <c r="L155" s="99">
        <f t="shared" si="6"/>
        <v>0.3539427486952396</v>
      </c>
      <c r="M155" s="27">
        <f>K155/K451</f>
        <v>0.0006363492538837841</v>
      </c>
      <c r="N155" s="133"/>
    </row>
    <row r="156" spans="2:14" ht="12.75">
      <c r="B156" s="328" t="s">
        <v>154</v>
      </c>
      <c r="C156" s="328"/>
      <c r="D156" s="328"/>
      <c r="E156" s="325" t="s">
        <v>155</v>
      </c>
      <c r="F156" s="325"/>
      <c r="G156" s="325"/>
      <c r="H156" s="142"/>
      <c r="I156" s="143">
        <v>834</v>
      </c>
      <c r="J156" s="143">
        <v>3000</v>
      </c>
      <c r="K156" s="143">
        <v>1748</v>
      </c>
      <c r="L156" s="99">
        <f t="shared" si="6"/>
        <v>0.5826666666666667</v>
      </c>
      <c r="M156" s="27">
        <f>K156/K451</f>
        <v>0.0002485139491391466</v>
      </c>
      <c r="N156" s="133"/>
    </row>
    <row r="157" spans="2:14" ht="12.75">
      <c r="B157" s="327" t="s">
        <v>20</v>
      </c>
      <c r="C157" s="327"/>
      <c r="D157" s="327"/>
      <c r="E157" s="325" t="s">
        <v>21</v>
      </c>
      <c r="F157" s="325"/>
      <c r="G157" s="325"/>
      <c r="H157" s="142"/>
      <c r="I157" s="143">
        <v>73980.96</v>
      </c>
      <c r="J157" s="143">
        <v>100000</v>
      </c>
      <c r="K157" s="143">
        <v>74742.57</v>
      </c>
      <c r="L157" s="27">
        <f t="shared" si="6"/>
        <v>0.7474257000000001</v>
      </c>
      <c r="M157" s="27">
        <f>K157/K451</f>
        <v>0.010626184919627635</v>
      </c>
      <c r="N157" s="133"/>
    </row>
    <row r="158" spans="2:14" ht="12.75">
      <c r="B158" s="327" t="s">
        <v>158</v>
      </c>
      <c r="C158" s="327"/>
      <c r="D158" s="327"/>
      <c r="E158" s="325" t="s">
        <v>159</v>
      </c>
      <c r="F158" s="325"/>
      <c r="G158" s="325"/>
      <c r="H158" s="142"/>
      <c r="I158" s="143">
        <v>2272.86</v>
      </c>
      <c r="J158" s="143">
        <v>5000</v>
      </c>
      <c r="K158" s="143">
        <v>1969.07</v>
      </c>
      <c r="L158" s="27">
        <f t="shared" si="6"/>
        <v>0.393814</v>
      </c>
      <c r="M158" s="27">
        <f>K158/K451</f>
        <v>0.0002799435708417731</v>
      </c>
      <c r="N158" s="133"/>
    </row>
    <row r="159" spans="2:14" ht="12.75">
      <c r="B159" s="328" t="s">
        <v>160</v>
      </c>
      <c r="C159" s="328"/>
      <c r="D159" s="328"/>
      <c r="E159" s="325" t="s">
        <v>161</v>
      </c>
      <c r="F159" s="325"/>
      <c r="G159" s="325"/>
      <c r="H159" s="142"/>
      <c r="I159" s="143">
        <v>5124.98</v>
      </c>
      <c r="J159" s="143">
        <v>10000</v>
      </c>
      <c r="K159" s="143">
        <v>5212.5</v>
      </c>
      <c r="L159" s="99">
        <f t="shared" si="6"/>
        <v>0.52125</v>
      </c>
      <c r="M159" s="27">
        <f>K159/K451</f>
        <v>0.0007410634781966828</v>
      </c>
      <c r="N159" s="133"/>
    </row>
    <row r="160" spans="2:14" ht="12.75">
      <c r="B160" s="328" t="s">
        <v>162</v>
      </c>
      <c r="C160" s="328"/>
      <c r="D160" s="328"/>
      <c r="E160" s="325" t="s">
        <v>163</v>
      </c>
      <c r="F160" s="325"/>
      <c r="G160" s="325"/>
      <c r="H160" s="142"/>
      <c r="I160" s="143">
        <v>4079.31</v>
      </c>
      <c r="J160" s="143">
        <v>10000</v>
      </c>
      <c r="K160" s="143">
        <v>2350.41</v>
      </c>
      <c r="L160" s="99">
        <f t="shared" si="6"/>
        <v>0.23504099999999997</v>
      </c>
      <c r="M160" s="27">
        <f>K160/K451</f>
        <v>0.00033415885079870794</v>
      </c>
      <c r="N160" s="133"/>
    </row>
    <row r="161" spans="2:14" ht="12.75">
      <c r="B161" s="328" t="s">
        <v>127</v>
      </c>
      <c r="C161" s="328"/>
      <c r="D161" s="328"/>
      <c r="E161" s="345" t="s">
        <v>270</v>
      </c>
      <c r="F161" s="325"/>
      <c r="G161" s="325"/>
      <c r="H161" s="142"/>
      <c r="I161" s="143">
        <v>16332.47</v>
      </c>
      <c r="J161" s="143">
        <v>24300</v>
      </c>
      <c r="K161" s="143">
        <v>14009.81</v>
      </c>
      <c r="L161" s="99">
        <f t="shared" si="6"/>
        <v>0.5765353909465021</v>
      </c>
      <c r="M161" s="27">
        <f>K161/K451</f>
        <v>0.0019917810124651645</v>
      </c>
      <c r="N161" s="133"/>
    </row>
    <row r="162" spans="2:14" ht="12.75">
      <c r="B162" s="328" t="s">
        <v>165</v>
      </c>
      <c r="C162" s="328"/>
      <c r="D162" s="328"/>
      <c r="E162" s="325" t="s">
        <v>166</v>
      </c>
      <c r="F162" s="325"/>
      <c r="G162" s="325"/>
      <c r="H162" s="142"/>
      <c r="I162" s="143">
        <v>0</v>
      </c>
      <c r="J162" s="143">
        <v>2000</v>
      </c>
      <c r="K162" s="143">
        <v>244.83</v>
      </c>
      <c r="L162" s="99">
        <f t="shared" si="6"/>
        <v>0.12241500000000001</v>
      </c>
      <c r="M162" s="27">
        <f>K162/K451</f>
        <v>3.480759162914031E-05</v>
      </c>
      <c r="N162" s="133"/>
    </row>
    <row r="163" spans="2:14" ht="12.75">
      <c r="B163" s="328" t="s">
        <v>52</v>
      </c>
      <c r="C163" s="328"/>
      <c r="D163" s="328"/>
      <c r="E163" s="325" t="s">
        <v>53</v>
      </c>
      <c r="F163" s="325"/>
      <c r="G163" s="325"/>
      <c r="H163" s="142"/>
      <c r="I163" s="143">
        <v>928</v>
      </c>
      <c r="J163" s="143">
        <v>1500</v>
      </c>
      <c r="K163" s="143">
        <v>250</v>
      </c>
      <c r="L163" s="99">
        <f t="shared" si="6"/>
        <v>0.16666666666666666</v>
      </c>
      <c r="M163" s="27">
        <f>K163/K451</f>
        <v>3.554261286315026E-05</v>
      </c>
      <c r="N163" s="133"/>
    </row>
    <row r="164" spans="2:14" ht="12.75">
      <c r="B164" s="328" t="s">
        <v>169</v>
      </c>
      <c r="C164" s="328"/>
      <c r="D164" s="328"/>
      <c r="E164" s="325" t="s">
        <v>170</v>
      </c>
      <c r="F164" s="325"/>
      <c r="G164" s="325"/>
      <c r="H164" s="142"/>
      <c r="I164" s="143">
        <v>29000</v>
      </c>
      <c r="J164" s="143">
        <v>38000</v>
      </c>
      <c r="K164" s="143">
        <v>28500</v>
      </c>
      <c r="L164" s="99">
        <f t="shared" si="6"/>
        <v>0.75</v>
      </c>
      <c r="M164" s="27">
        <f>K164/K451</f>
        <v>0.004051857866399129</v>
      </c>
      <c r="N164" s="133"/>
    </row>
    <row r="165" spans="2:14" ht="12.75">
      <c r="B165" s="326" t="s">
        <v>171</v>
      </c>
      <c r="C165" s="328"/>
      <c r="D165" s="328"/>
      <c r="E165" s="345" t="s">
        <v>172</v>
      </c>
      <c r="F165" s="325"/>
      <c r="G165" s="325"/>
      <c r="H165" s="142"/>
      <c r="I165" s="143">
        <v>0</v>
      </c>
      <c r="J165" s="143">
        <v>110</v>
      </c>
      <c r="K165" s="143">
        <v>108.71</v>
      </c>
      <c r="L165" s="99">
        <f t="shared" si="6"/>
        <v>0.9882727272727272</v>
      </c>
      <c r="M165" s="27"/>
      <c r="N165" s="133"/>
    </row>
    <row r="166" spans="2:14" ht="12.75">
      <c r="B166" s="327" t="s">
        <v>72</v>
      </c>
      <c r="C166" s="327"/>
      <c r="D166" s="327"/>
      <c r="E166" s="325" t="s">
        <v>73</v>
      </c>
      <c r="F166" s="325"/>
      <c r="G166" s="325"/>
      <c r="H166" s="142"/>
      <c r="I166" s="143">
        <v>10126.77</v>
      </c>
      <c r="J166" s="143">
        <v>16000</v>
      </c>
      <c r="K166" s="143">
        <v>15958.76</v>
      </c>
      <c r="L166" s="27">
        <f>K166/J166</f>
        <v>0.9974225</v>
      </c>
      <c r="M166" s="27">
        <f>K166/K451</f>
        <v>0.002268864113823711</v>
      </c>
      <c r="N166" s="133"/>
    </row>
    <row r="167" spans="2:14" ht="12.75">
      <c r="B167" s="327" t="s">
        <v>175</v>
      </c>
      <c r="C167" s="327"/>
      <c r="D167" s="327"/>
      <c r="E167" s="325" t="s">
        <v>176</v>
      </c>
      <c r="F167" s="325"/>
      <c r="G167" s="325"/>
      <c r="H167" s="142"/>
      <c r="I167" s="143">
        <v>4490</v>
      </c>
      <c r="J167" s="143">
        <v>8000</v>
      </c>
      <c r="K167" s="143">
        <v>3253</v>
      </c>
      <c r="L167" s="27">
        <f>K167/J167</f>
        <v>0.406625</v>
      </c>
      <c r="M167" s="27">
        <f>K167/K451</f>
        <v>0.00046248047857531114</v>
      </c>
      <c r="N167" s="133"/>
    </row>
    <row r="168" spans="2:14" ht="12.75">
      <c r="B168" s="341" t="s">
        <v>569</v>
      </c>
      <c r="C168" s="341"/>
      <c r="D168" s="341"/>
      <c r="E168" s="350" t="s">
        <v>590</v>
      </c>
      <c r="F168" s="372"/>
      <c r="G168" s="372"/>
      <c r="H168" s="142"/>
      <c r="I168" s="140">
        <f>SUM(I169:I170)</f>
        <v>0</v>
      </c>
      <c r="J168" s="140">
        <f>SUM(J169:J170)</f>
        <v>0</v>
      </c>
      <c r="K168" s="140">
        <f>SUM(K169:K170)</f>
        <v>0</v>
      </c>
      <c r="L168" s="99" t="s">
        <v>13</v>
      </c>
      <c r="M168" s="99" t="s">
        <v>13</v>
      </c>
      <c r="N168" s="133"/>
    </row>
    <row r="169" spans="2:14" ht="12.75">
      <c r="B169" s="328" t="s">
        <v>34</v>
      </c>
      <c r="C169" s="328"/>
      <c r="D169" s="328"/>
      <c r="E169" s="325" t="s">
        <v>35</v>
      </c>
      <c r="F169" s="325"/>
      <c r="G169" s="325"/>
      <c r="H169" s="142"/>
      <c r="I169" s="143">
        <v>0</v>
      </c>
      <c r="J169" s="143">
        <v>0</v>
      </c>
      <c r="K169" s="143">
        <v>0</v>
      </c>
      <c r="L169" s="99" t="s">
        <v>13</v>
      </c>
      <c r="M169" s="99" t="s">
        <v>13</v>
      </c>
      <c r="N169" s="133"/>
    </row>
    <row r="170" spans="2:14" ht="12.75">
      <c r="B170" s="327" t="s">
        <v>185</v>
      </c>
      <c r="C170" s="327"/>
      <c r="D170" s="327"/>
      <c r="E170" s="345" t="s">
        <v>513</v>
      </c>
      <c r="F170" s="345"/>
      <c r="G170" s="345"/>
      <c r="H170" s="142"/>
      <c r="I170" s="143">
        <v>0</v>
      </c>
      <c r="J170" s="143">
        <v>0</v>
      </c>
      <c r="K170" s="143">
        <v>0</v>
      </c>
      <c r="L170" s="99" t="s">
        <v>13</v>
      </c>
      <c r="M170" s="99" t="s">
        <v>13</v>
      </c>
      <c r="N170" s="133"/>
    </row>
    <row r="171" spans="2:14" ht="12.75">
      <c r="B171" s="341" t="s">
        <v>183</v>
      </c>
      <c r="C171" s="341"/>
      <c r="D171" s="341"/>
      <c r="E171" s="342" t="s">
        <v>184</v>
      </c>
      <c r="F171" s="342"/>
      <c r="G171" s="342"/>
      <c r="H171" s="139"/>
      <c r="I171" s="140">
        <f>SUM(I172:I177)</f>
        <v>14268.47</v>
      </c>
      <c r="J171" s="140">
        <f>SUM(J172:J177)</f>
        <v>60000</v>
      </c>
      <c r="K171" s="140">
        <f>SUM(K172:K177)</f>
        <v>14066.38</v>
      </c>
      <c r="L171" s="50">
        <f>K171/J171</f>
        <v>0.23443966666666666</v>
      </c>
      <c r="M171" s="50">
        <f>K171/K451</f>
        <v>0.001999823594903838</v>
      </c>
      <c r="N171" s="133"/>
    </row>
    <row r="172" spans="2:14" ht="12.75">
      <c r="B172" s="327" t="s">
        <v>185</v>
      </c>
      <c r="C172" s="327"/>
      <c r="D172" s="327"/>
      <c r="E172" s="345" t="s">
        <v>513</v>
      </c>
      <c r="F172" s="345"/>
      <c r="G172" s="345"/>
      <c r="H172" s="131"/>
      <c r="I172" s="143">
        <v>0</v>
      </c>
      <c r="J172" s="143">
        <v>10000</v>
      </c>
      <c r="K172" s="143">
        <v>0</v>
      </c>
      <c r="L172" s="27">
        <f>K172/J172</f>
        <v>0</v>
      </c>
      <c r="M172" s="27">
        <f>K172/K451</f>
        <v>0</v>
      </c>
      <c r="N172" s="133"/>
    </row>
    <row r="173" spans="2:14" ht="12.75">
      <c r="B173" s="328" t="s">
        <v>44</v>
      </c>
      <c r="C173" s="328"/>
      <c r="D173" s="328"/>
      <c r="E173" s="325" t="s">
        <v>45</v>
      </c>
      <c r="F173" s="325"/>
      <c r="G173" s="325"/>
      <c r="H173" s="142"/>
      <c r="I173" s="143">
        <v>0</v>
      </c>
      <c r="J173" s="143">
        <v>6000</v>
      </c>
      <c r="K173" s="143">
        <v>29</v>
      </c>
      <c r="L173" s="89">
        <f>K173/J173</f>
        <v>0.004833333333333334</v>
      </c>
      <c r="M173" s="27">
        <f>K173/K451</f>
        <v>4.1229430921254295E-06</v>
      </c>
      <c r="N173" s="133"/>
    </row>
    <row r="174" spans="2:14" ht="12.75">
      <c r="B174" s="328" t="s">
        <v>18</v>
      </c>
      <c r="C174" s="328"/>
      <c r="D174" s="328"/>
      <c r="E174" s="325" t="s">
        <v>19</v>
      </c>
      <c r="F174" s="325"/>
      <c r="G174" s="325"/>
      <c r="H174" s="142"/>
      <c r="I174" s="143">
        <v>1222.14</v>
      </c>
      <c r="J174" s="143">
        <v>2000</v>
      </c>
      <c r="K174" s="143">
        <v>447.3</v>
      </c>
      <c r="L174" s="99">
        <f aca="true" t="shared" si="7" ref="L174:L202">K174/J174</f>
        <v>0.22365000000000002</v>
      </c>
      <c r="M174" s="27">
        <f>K174/K451</f>
        <v>6.359284293474845E-05</v>
      </c>
      <c r="N174" s="133"/>
    </row>
    <row r="175" spans="2:14" ht="12.75">
      <c r="B175" s="327" t="s">
        <v>20</v>
      </c>
      <c r="C175" s="327"/>
      <c r="D175" s="327"/>
      <c r="E175" s="325" t="s">
        <v>21</v>
      </c>
      <c r="F175" s="325"/>
      <c r="G175" s="325"/>
      <c r="H175" s="142"/>
      <c r="I175" s="143">
        <v>13046.33</v>
      </c>
      <c r="J175" s="143">
        <v>42000</v>
      </c>
      <c r="K175" s="143">
        <v>13590.08</v>
      </c>
      <c r="L175" s="99">
        <f t="shared" si="7"/>
        <v>0.3235733333333333</v>
      </c>
      <c r="M175" s="27">
        <f>K175/K451</f>
        <v>0.001932107808876964</v>
      </c>
      <c r="N175" s="133"/>
    </row>
    <row r="176" spans="2:14" ht="12.75">
      <c r="B176" s="362" t="s">
        <v>553</v>
      </c>
      <c r="C176" s="327"/>
      <c r="D176" s="327"/>
      <c r="E176" s="325" t="s">
        <v>21</v>
      </c>
      <c r="F176" s="325"/>
      <c r="G176" s="325"/>
      <c r="H176" s="142"/>
      <c r="I176" s="143">
        <v>0</v>
      </c>
      <c r="J176" s="143">
        <v>0</v>
      </c>
      <c r="K176" s="143">
        <v>0</v>
      </c>
      <c r="L176" s="99" t="s">
        <v>13</v>
      </c>
      <c r="M176" s="99" t="s">
        <v>13</v>
      </c>
      <c r="N176" s="133"/>
    </row>
    <row r="177" spans="2:14" ht="12.75">
      <c r="B177" s="327" t="s">
        <v>530</v>
      </c>
      <c r="C177" s="327"/>
      <c r="D177" s="327"/>
      <c r="E177" s="325" t="s">
        <v>21</v>
      </c>
      <c r="F177" s="325"/>
      <c r="G177" s="325"/>
      <c r="H177" s="142"/>
      <c r="I177" s="143">
        <v>0</v>
      </c>
      <c r="J177" s="143">
        <v>0</v>
      </c>
      <c r="K177" s="143">
        <v>0</v>
      </c>
      <c r="L177" s="99" t="s">
        <v>13</v>
      </c>
      <c r="M177" s="99" t="s">
        <v>13</v>
      </c>
      <c r="N177" s="133"/>
    </row>
    <row r="178" spans="2:14" ht="12.75">
      <c r="B178" s="341" t="s">
        <v>191</v>
      </c>
      <c r="C178" s="341"/>
      <c r="D178" s="341"/>
      <c r="E178" s="342" t="s">
        <v>25</v>
      </c>
      <c r="F178" s="342"/>
      <c r="G178" s="342"/>
      <c r="H178" s="139"/>
      <c r="I178" s="140">
        <f>SUM(I179:I189)</f>
        <v>103356.59</v>
      </c>
      <c r="J178" s="140">
        <f>SUM(J179:J189)</f>
        <v>137015.6</v>
      </c>
      <c r="K178" s="140">
        <f>SUM(K179:K189)</f>
        <v>93810.73000000001</v>
      </c>
      <c r="L178" s="50">
        <f t="shared" si="7"/>
        <v>0.6846718913758726</v>
      </c>
      <c r="M178" s="50">
        <f>K178/K451</f>
        <v>0.013337113835198065</v>
      </c>
      <c r="N178" s="133"/>
    </row>
    <row r="179" spans="2:14" ht="12.75">
      <c r="B179" s="347" t="s">
        <v>541</v>
      </c>
      <c r="C179" s="347"/>
      <c r="D179" s="347"/>
      <c r="E179" s="371" t="s">
        <v>37</v>
      </c>
      <c r="F179" s="371"/>
      <c r="G179" s="371"/>
      <c r="H179" s="155"/>
      <c r="I179" s="150">
        <v>7845.5</v>
      </c>
      <c r="J179" s="150">
        <v>13813.92</v>
      </c>
      <c r="K179" s="150">
        <v>7197.86</v>
      </c>
      <c r="L179" s="125">
        <f t="shared" si="7"/>
        <v>0.5210584685592503</v>
      </c>
      <c r="M179" s="125">
        <f>K179/K451</f>
        <v>0.0010233230056926187</v>
      </c>
      <c r="N179" s="133"/>
    </row>
    <row r="180" spans="2:14" ht="12.75">
      <c r="B180" s="347" t="s">
        <v>542</v>
      </c>
      <c r="C180" s="347"/>
      <c r="D180" s="347"/>
      <c r="E180" s="371" t="s">
        <v>37</v>
      </c>
      <c r="F180" s="371"/>
      <c r="G180" s="371"/>
      <c r="H180" s="155"/>
      <c r="I180" s="150">
        <v>1384.5</v>
      </c>
      <c r="J180" s="150">
        <v>2437.77</v>
      </c>
      <c r="K180" s="150">
        <v>1270.23</v>
      </c>
      <c r="L180" s="125">
        <f t="shared" si="7"/>
        <v>0.5210622823318033</v>
      </c>
      <c r="M180" s="125">
        <f>K180/K451</f>
        <v>0.0001805891725486374</v>
      </c>
      <c r="N180" s="133"/>
    </row>
    <row r="181" spans="2:14" ht="12.75">
      <c r="B181" s="347" t="s">
        <v>545</v>
      </c>
      <c r="C181" s="347"/>
      <c r="D181" s="347"/>
      <c r="E181" s="371" t="s">
        <v>591</v>
      </c>
      <c r="F181" s="371"/>
      <c r="G181" s="371"/>
      <c r="H181" s="155"/>
      <c r="I181" s="150">
        <v>1308.16</v>
      </c>
      <c r="J181" s="150">
        <v>2625.45</v>
      </c>
      <c r="K181" s="150">
        <v>1491.72</v>
      </c>
      <c r="L181" s="125">
        <f t="shared" si="7"/>
        <v>0.5681768839627493</v>
      </c>
      <c r="M181" s="125">
        <f>K181/K451</f>
        <v>0.000212078505840874</v>
      </c>
      <c r="N181" s="133"/>
    </row>
    <row r="182" spans="2:14" ht="12.75">
      <c r="B182" s="347" t="s">
        <v>546</v>
      </c>
      <c r="C182" s="347"/>
      <c r="D182" s="347"/>
      <c r="E182" s="371" t="s">
        <v>41</v>
      </c>
      <c r="F182" s="371"/>
      <c r="G182" s="371"/>
      <c r="H182" s="155"/>
      <c r="I182" s="150">
        <v>230.87</v>
      </c>
      <c r="J182" s="150">
        <v>463.35</v>
      </c>
      <c r="K182" s="150">
        <v>263.28</v>
      </c>
      <c r="L182" s="125">
        <f t="shared" si="7"/>
        <v>0.56820977662674</v>
      </c>
      <c r="M182" s="125">
        <f>K182/K451</f>
        <v>3.743063645844079E-05</v>
      </c>
      <c r="N182" s="133"/>
    </row>
    <row r="183" spans="2:14" ht="12.75">
      <c r="B183" s="347" t="s">
        <v>547</v>
      </c>
      <c r="C183" s="347"/>
      <c r="D183" s="347"/>
      <c r="E183" s="371" t="s">
        <v>43</v>
      </c>
      <c r="F183" s="371"/>
      <c r="G183" s="371"/>
      <c r="H183" s="155"/>
      <c r="I183" s="150">
        <v>191.07</v>
      </c>
      <c r="J183" s="150">
        <v>374.2</v>
      </c>
      <c r="K183" s="150">
        <v>212.61</v>
      </c>
      <c r="L183" s="125">
        <f t="shared" si="7"/>
        <v>0.5681721004810263</v>
      </c>
      <c r="M183" s="125">
        <f>K183/K451</f>
        <v>3.0226859683337506E-05</v>
      </c>
      <c r="N183" s="133"/>
    </row>
    <row r="184" spans="2:14" ht="12.75">
      <c r="B184" s="347" t="s">
        <v>548</v>
      </c>
      <c r="C184" s="347"/>
      <c r="D184" s="347"/>
      <c r="E184" s="371" t="s">
        <v>43</v>
      </c>
      <c r="F184" s="371"/>
      <c r="G184" s="371"/>
      <c r="H184" s="155"/>
      <c r="I184" s="150">
        <v>33.74</v>
      </c>
      <c r="J184" s="150">
        <v>66.05</v>
      </c>
      <c r="K184" s="150">
        <v>37.53</v>
      </c>
      <c r="L184" s="125">
        <f t="shared" si="7"/>
        <v>0.5682059046177139</v>
      </c>
      <c r="M184" s="125">
        <f>K184/K451</f>
        <v>5.335657043016117E-06</v>
      </c>
      <c r="N184" s="133"/>
    </row>
    <row r="185" spans="2:14" ht="12.75">
      <c r="B185" s="347" t="s">
        <v>549</v>
      </c>
      <c r="C185" s="347"/>
      <c r="D185" s="347"/>
      <c r="E185" s="371" t="s">
        <v>19</v>
      </c>
      <c r="F185" s="371"/>
      <c r="G185" s="371"/>
      <c r="H185" s="155"/>
      <c r="I185" s="150">
        <v>3265.47</v>
      </c>
      <c r="J185" s="150">
        <v>4290.59</v>
      </c>
      <c r="K185" s="150">
        <v>4281.84</v>
      </c>
      <c r="L185" s="125">
        <f>K185/J185</f>
        <v>0.9979606534299479</v>
      </c>
      <c r="M185" s="125">
        <f>K185/K451</f>
        <v>0.0006087511258478052</v>
      </c>
      <c r="N185" s="133"/>
    </row>
    <row r="186" spans="2:14" ht="12.75">
      <c r="B186" s="347" t="s">
        <v>550</v>
      </c>
      <c r="C186" s="347"/>
      <c r="D186" s="347"/>
      <c r="E186" s="371" t="s">
        <v>19</v>
      </c>
      <c r="F186" s="371"/>
      <c r="G186" s="371"/>
      <c r="H186" s="155"/>
      <c r="I186" s="150">
        <v>576.28</v>
      </c>
      <c r="J186" s="150">
        <v>772.75</v>
      </c>
      <c r="K186" s="150">
        <v>761.5</v>
      </c>
      <c r="L186" s="125">
        <f t="shared" si="7"/>
        <v>0.9854416046586865</v>
      </c>
      <c r="M186" s="125">
        <f>K186/K451</f>
        <v>0.00010826279878115568</v>
      </c>
      <c r="N186" s="133"/>
    </row>
    <row r="187" spans="2:14" ht="12.75">
      <c r="B187" s="347" t="s">
        <v>553</v>
      </c>
      <c r="C187" s="347"/>
      <c r="D187" s="347"/>
      <c r="E187" s="371" t="s">
        <v>21</v>
      </c>
      <c r="F187" s="371"/>
      <c r="G187" s="371"/>
      <c r="H187" s="155"/>
      <c r="I187" s="150">
        <v>67529.69</v>
      </c>
      <c r="J187" s="150">
        <v>86851.75</v>
      </c>
      <c r="K187" s="150">
        <v>63558.19</v>
      </c>
      <c r="L187" s="125">
        <f t="shared" si="7"/>
        <v>0.7318009136258049</v>
      </c>
      <c r="M187" s="125">
        <f>K187/K451</f>
        <v>0.009036096565810193</v>
      </c>
      <c r="N187" s="133"/>
    </row>
    <row r="188" spans="2:14" ht="12.75">
      <c r="B188" s="347" t="s">
        <v>530</v>
      </c>
      <c r="C188" s="347"/>
      <c r="D188" s="347"/>
      <c r="E188" s="371" t="s">
        <v>21</v>
      </c>
      <c r="F188" s="371"/>
      <c r="G188" s="371"/>
      <c r="H188" s="155"/>
      <c r="I188" s="150">
        <v>11917.16</v>
      </c>
      <c r="J188" s="150">
        <v>15319.77</v>
      </c>
      <c r="K188" s="150">
        <v>11210.42</v>
      </c>
      <c r="L188" s="125">
        <f t="shared" si="7"/>
        <v>0.7317616387191191</v>
      </c>
      <c r="M188" s="125">
        <f>K188/K451</f>
        <v>0.0015937904723732675</v>
      </c>
      <c r="N188" s="133"/>
    </row>
    <row r="189" spans="2:14" ht="12.75">
      <c r="B189" s="369" t="s">
        <v>52</v>
      </c>
      <c r="C189" s="369"/>
      <c r="D189" s="369"/>
      <c r="E189" s="370" t="s">
        <v>53</v>
      </c>
      <c r="F189" s="370"/>
      <c r="G189" s="370"/>
      <c r="H189" s="149"/>
      <c r="I189" s="150">
        <v>9074.15</v>
      </c>
      <c r="J189" s="150">
        <v>10000</v>
      </c>
      <c r="K189" s="150">
        <v>3525.55</v>
      </c>
      <c r="L189" s="126">
        <f t="shared" si="7"/>
        <v>0.352555</v>
      </c>
      <c r="M189" s="125">
        <f>K189/K451</f>
        <v>0.0005012290351187176</v>
      </c>
      <c r="N189" s="133"/>
    </row>
    <row r="190" spans="2:14" ht="48.75" customHeight="1">
      <c r="B190" s="336" t="s">
        <v>195</v>
      </c>
      <c r="C190" s="336"/>
      <c r="D190" s="336"/>
      <c r="E190" s="338" t="s">
        <v>196</v>
      </c>
      <c r="F190" s="338"/>
      <c r="G190" s="338"/>
      <c r="H190" s="129"/>
      <c r="I190" s="137">
        <f>SUM(I191,I194)</f>
        <v>0</v>
      </c>
      <c r="J190" s="137">
        <f>SUM(J191,J194)</f>
        <v>9749</v>
      </c>
      <c r="K190" s="137">
        <f>SUM(K191,K194)</f>
        <v>8738.45</v>
      </c>
      <c r="L190" s="100">
        <f t="shared" si="7"/>
        <v>0.896343214688686</v>
      </c>
      <c r="M190" s="100">
        <f>K190/K451</f>
        <v>0.0012423493814959815</v>
      </c>
      <c r="N190" s="133"/>
    </row>
    <row r="191" spans="2:14" ht="30.75" customHeight="1">
      <c r="B191" s="341" t="s">
        <v>197</v>
      </c>
      <c r="C191" s="341"/>
      <c r="D191" s="341"/>
      <c r="E191" s="346" t="s">
        <v>198</v>
      </c>
      <c r="F191" s="346"/>
      <c r="G191" s="346"/>
      <c r="H191" s="139"/>
      <c r="I191" s="160">
        <f>SUM(I192:I193)</f>
        <v>0</v>
      </c>
      <c r="J191" s="160">
        <f>SUM(J192:J193)</f>
        <v>865</v>
      </c>
      <c r="K191" s="160">
        <f>SUM(K192:K193)</f>
        <v>39.1</v>
      </c>
      <c r="L191" s="88">
        <f t="shared" si="7"/>
        <v>0.04520231213872832</v>
      </c>
      <c r="M191" s="88">
        <f>K191/K451</f>
        <v>5.558864651796701E-06</v>
      </c>
      <c r="N191" s="133"/>
    </row>
    <row r="192" spans="2:14" ht="11.25" customHeight="1">
      <c r="B192" s="328" t="s">
        <v>18</v>
      </c>
      <c r="C192" s="328"/>
      <c r="D192" s="328"/>
      <c r="E192" s="325" t="s">
        <v>19</v>
      </c>
      <c r="F192" s="325"/>
      <c r="G192" s="325"/>
      <c r="H192" s="131"/>
      <c r="I192" s="143">
        <v>0</v>
      </c>
      <c r="J192" s="143">
        <v>665</v>
      </c>
      <c r="K192" s="143">
        <v>39.1</v>
      </c>
      <c r="L192" s="48">
        <f t="shared" si="7"/>
        <v>0.05879699248120301</v>
      </c>
      <c r="M192" s="48">
        <f>K192/K451</f>
        <v>5.558864651796701E-06</v>
      </c>
      <c r="N192" s="133"/>
    </row>
    <row r="193" spans="2:14" ht="14.25" customHeight="1">
      <c r="B193" s="327" t="s">
        <v>20</v>
      </c>
      <c r="C193" s="327"/>
      <c r="D193" s="327"/>
      <c r="E193" s="325" t="s">
        <v>21</v>
      </c>
      <c r="F193" s="325"/>
      <c r="G193" s="325"/>
      <c r="H193" s="131"/>
      <c r="I193" s="143">
        <v>0</v>
      </c>
      <c r="J193" s="143">
        <v>200</v>
      </c>
      <c r="K193" s="143">
        <v>0</v>
      </c>
      <c r="L193" s="27">
        <f t="shared" si="7"/>
        <v>0</v>
      </c>
      <c r="M193" s="27">
        <f>K193/K451</f>
        <v>0</v>
      </c>
      <c r="N193" s="133"/>
    </row>
    <row r="194" spans="2:14" ht="41.25" customHeight="1">
      <c r="B194" s="351" t="s">
        <v>611</v>
      </c>
      <c r="C194" s="341"/>
      <c r="D194" s="341"/>
      <c r="E194" s="365" t="s">
        <v>612</v>
      </c>
      <c r="F194" s="346"/>
      <c r="G194" s="346"/>
      <c r="H194" s="139"/>
      <c r="I194" s="140">
        <f>SUM(I195:I202)</f>
        <v>0</v>
      </c>
      <c r="J194" s="140">
        <f>SUM(J195:J202)</f>
        <v>8884</v>
      </c>
      <c r="K194" s="140">
        <f>SUM(K195:K202)</f>
        <v>8699.35</v>
      </c>
      <c r="L194" s="27">
        <f t="shared" si="7"/>
        <v>0.9792154434939216</v>
      </c>
      <c r="M194" s="27">
        <f>K194/K451</f>
        <v>0.0012367905168441848</v>
      </c>
      <c r="N194" s="133"/>
    </row>
    <row r="195" spans="2:14" ht="14.25" customHeight="1">
      <c r="B195" s="326" t="s">
        <v>121</v>
      </c>
      <c r="C195" s="328"/>
      <c r="D195" s="328"/>
      <c r="E195" s="345" t="s">
        <v>122</v>
      </c>
      <c r="F195" s="325"/>
      <c r="G195" s="325"/>
      <c r="H195" s="131"/>
      <c r="I195" s="143">
        <v>0</v>
      </c>
      <c r="J195" s="143">
        <v>4950</v>
      </c>
      <c r="K195" s="143">
        <v>4815</v>
      </c>
      <c r="L195" s="27">
        <f t="shared" si="7"/>
        <v>0.9727272727272728</v>
      </c>
      <c r="M195" s="27">
        <f>K195/K451</f>
        <v>0.000684550723744274</v>
      </c>
      <c r="N195" s="133"/>
    </row>
    <row r="196" spans="2:14" ht="14.25" customHeight="1">
      <c r="B196" s="326" t="s">
        <v>40</v>
      </c>
      <c r="C196" s="326"/>
      <c r="D196" s="326"/>
      <c r="E196" s="325" t="s">
        <v>41</v>
      </c>
      <c r="F196" s="325"/>
      <c r="G196" s="325"/>
      <c r="H196" s="131"/>
      <c r="I196" s="143">
        <v>0</v>
      </c>
      <c r="J196" s="143">
        <v>161</v>
      </c>
      <c r="K196" s="143">
        <v>161</v>
      </c>
      <c r="L196" s="27">
        <f t="shared" si="7"/>
        <v>1</v>
      </c>
      <c r="M196" s="27">
        <f>K196/K451</f>
        <v>2.2889442683868767E-05</v>
      </c>
      <c r="N196" s="133"/>
    </row>
    <row r="197" spans="2:14" ht="14.25" customHeight="1">
      <c r="B197" s="326" t="s">
        <v>42</v>
      </c>
      <c r="C197" s="326"/>
      <c r="D197" s="326"/>
      <c r="E197" s="325" t="s">
        <v>43</v>
      </c>
      <c r="F197" s="325"/>
      <c r="G197" s="325"/>
      <c r="H197" s="131"/>
      <c r="I197" s="143">
        <v>0</v>
      </c>
      <c r="J197" s="143">
        <v>39</v>
      </c>
      <c r="K197" s="143">
        <v>38.83</v>
      </c>
      <c r="L197" s="27">
        <f t="shared" si="7"/>
        <v>0.9956410256410256</v>
      </c>
      <c r="M197" s="27">
        <f>K197/K451</f>
        <v>5.5204786299044976E-06</v>
      </c>
      <c r="N197" s="133"/>
    </row>
    <row r="198" spans="2:14" ht="14.25" customHeight="1">
      <c r="B198" s="328" t="s">
        <v>44</v>
      </c>
      <c r="C198" s="328"/>
      <c r="D198" s="328"/>
      <c r="E198" s="325" t="s">
        <v>45</v>
      </c>
      <c r="F198" s="325"/>
      <c r="G198" s="325"/>
      <c r="H198" s="131"/>
      <c r="I198" s="143">
        <v>0</v>
      </c>
      <c r="J198" s="143">
        <v>1583.75</v>
      </c>
      <c r="K198" s="143">
        <v>1583.75</v>
      </c>
      <c r="L198" s="27">
        <f t="shared" si="7"/>
        <v>1</v>
      </c>
      <c r="M198" s="27">
        <f>K198/K451</f>
        <v>0.00022516245248805687</v>
      </c>
      <c r="N198" s="133"/>
    </row>
    <row r="199" spans="2:14" ht="14.25" customHeight="1">
      <c r="B199" s="328" t="s">
        <v>18</v>
      </c>
      <c r="C199" s="328"/>
      <c r="D199" s="328"/>
      <c r="E199" s="325" t="s">
        <v>19</v>
      </c>
      <c r="F199" s="325"/>
      <c r="G199" s="325"/>
      <c r="H199" s="131"/>
      <c r="I199" s="143">
        <v>0</v>
      </c>
      <c r="J199" s="143">
        <v>697.64</v>
      </c>
      <c r="K199" s="143">
        <v>697.64</v>
      </c>
      <c r="L199" s="27">
        <f t="shared" si="7"/>
        <v>1</v>
      </c>
      <c r="M199" s="27">
        <f>K199/K451</f>
        <v>9.918379375139258E-05</v>
      </c>
      <c r="N199" s="133"/>
    </row>
    <row r="200" spans="2:14" ht="14.25" customHeight="1">
      <c r="B200" s="327" t="s">
        <v>20</v>
      </c>
      <c r="C200" s="327"/>
      <c r="D200" s="327"/>
      <c r="E200" s="325" t="s">
        <v>21</v>
      </c>
      <c r="F200" s="325"/>
      <c r="G200" s="325"/>
      <c r="H200" s="131"/>
      <c r="I200" s="143">
        <v>0</v>
      </c>
      <c r="J200" s="143">
        <v>1164.6</v>
      </c>
      <c r="K200" s="143">
        <v>1164.6</v>
      </c>
      <c r="L200" s="27">
        <f t="shared" si="7"/>
        <v>1</v>
      </c>
      <c r="M200" s="27">
        <f>K200/K451</f>
        <v>0.00016557170776169915</v>
      </c>
      <c r="N200" s="133"/>
    </row>
    <row r="201" spans="2:14" ht="14.25" customHeight="1">
      <c r="B201" s="362" t="s">
        <v>162</v>
      </c>
      <c r="C201" s="327"/>
      <c r="D201" s="327"/>
      <c r="E201" s="325" t="s">
        <v>163</v>
      </c>
      <c r="F201" s="325"/>
      <c r="G201" s="325"/>
      <c r="H201" s="131"/>
      <c r="I201" s="143">
        <v>0</v>
      </c>
      <c r="J201" s="143">
        <v>227.81</v>
      </c>
      <c r="K201" s="143">
        <v>178.35</v>
      </c>
      <c r="L201" s="27">
        <f t="shared" si="7"/>
        <v>0.782889249813441</v>
      </c>
      <c r="M201" s="27">
        <f>K201/K451</f>
        <v>2.5356100016571393E-05</v>
      </c>
      <c r="N201" s="133"/>
    </row>
    <row r="202" spans="2:14" ht="14.25" customHeight="1">
      <c r="B202" s="328" t="s">
        <v>127</v>
      </c>
      <c r="C202" s="328"/>
      <c r="D202" s="328"/>
      <c r="E202" s="345" t="s">
        <v>270</v>
      </c>
      <c r="F202" s="325"/>
      <c r="G202" s="325"/>
      <c r="H202" s="142"/>
      <c r="I202" s="143">
        <v>0</v>
      </c>
      <c r="J202" s="143">
        <v>60.2</v>
      </c>
      <c r="K202" s="143">
        <v>60.18</v>
      </c>
      <c r="L202" s="27">
        <f t="shared" si="7"/>
        <v>0.9996677740863786</v>
      </c>
      <c r="M202" s="27">
        <f>K202/K451</f>
        <v>8.55581776841753E-06</v>
      </c>
      <c r="N202" s="133"/>
    </row>
    <row r="203" spans="2:14" ht="14.25" customHeight="1">
      <c r="B203" s="335" t="s">
        <v>572</v>
      </c>
      <c r="C203" s="336"/>
      <c r="D203" s="336"/>
      <c r="E203" s="337" t="s">
        <v>574</v>
      </c>
      <c r="F203" s="338"/>
      <c r="G203" s="338"/>
      <c r="H203" s="129"/>
      <c r="I203" s="137">
        <f aca="true" t="shared" si="8" ref="I203:K204">SUM(I204)</f>
        <v>0</v>
      </c>
      <c r="J203" s="137">
        <f t="shared" si="8"/>
        <v>200</v>
      </c>
      <c r="K203" s="137">
        <f t="shared" si="8"/>
        <v>0</v>
      </c>
      <c r="L203" s="87">
        <f>K203/J203</f>
        <v>0</v>
      </c>
      <c r="M203" s="87">
        <f>K203/K451</f>
        <v>0</v>
      </c>
      <c r="N203" s="133"/>
    </row>
    <row r="204" spans="2:14" ht="14.25" customHeight="1">
      <c r="B204" s="351" t="s">
        <v>573</v>
      </c>
      <c r="C204" s="341"/>
      <c r="D204" s="341"/>
      <c r="E204" s="365" t="s">
        <v>575</v>
      </c>
      <c r="F204" s="346"/>
      <c r="G204" s="346"/>
      <c r="H204" s="139"/>
      <c r="I204" s="140">
        <f t="shared" si="8"/>
        <v>0</v>
      </c>
      <c r="J204" s="140">
        <f t="shared" si="8"/>
        <v>200</v>
      </c>
      <c r="K204" s="140">
        <f t="shared" si="8"/>
        <v>0</v>
      </c>
      <c r="L204" s="117">
        <f>K204/J204</f>
        <v>0</v>
      </c>
      <c r="M204" s="117">
        <f>K204/K451</f>
        <v>0</v>
      </c>
      <c r="N204" s="133"/>
    </row>
    <row r="205" spans="2:14" ht="14.25" customHeight="1">
      <c r="B205" s="328" t="s">
        <v>18</v>
      </c>
      <c r="C205" s="328"/>
      <c r="D205" s="328"/>
      <c r="E205" s="325" t="s">
        <v>19</v>
      </c>
      <c r="F205" s="325"/>
      <c r="G205" s="325"/>
      <c r="H205" s="142"/>
      <c r="I205" s="143">
        <v>0</v>
      </c>
      <c r="J205" s="143">
        <v>200</v>
      </c>
      <c r="K205" s="143">
        <v>0</v>
      </c>
      <c r="L205" s="117">
        <f>K205/J205</f>
        <v>0</v>
      </c>
      <c r="M205" s="117">
        <f>K205/K451</f>
        <v>0</v>
      </c>
      <c r="N205" s="133"/>
    </row>
    <row r="206" spans="2:14" ht="27.75" customHeight="1">
      <c r="B206" s="336" t="s">
        <v>199</v>
      </c>
      <c r="C206" s="336"/>
      <c r="D206" s="336"/>
      <c r="E206" s="338" t="s">
        <v>200</v>
      </c>
      <c r="F206" s="338"/>
      <c r="G206" s="338"/>
      <c r="H206" s="129"/>
      <c r="I206" s="137">
        <f>SUM(I213,I211,I207)</f>
        <v>0</v>
      </c>
      <c r="J206" s="137">
        <f>SUM(J213,J211,J207,J209)</f>
        <v>16000</v>
      </c>
      <c r="K206" s="137">
        <f>SUM(K213,K211,K207)</f>
        <v>511.79</v>
      </c>
      <c r="L206" s="100">
        <f aca="true" t="shared" si="9" ref="L206:L263">K206/J206</f>
        <v>0.031986875</v>
      </c>
      <c r="M206" s="100">
        <f>K206/K451</f>
        <v>7.276141534892668E-05</v>
      </c>
      <c r="N206" s="133"/>
    </row>
    <row r="207" spans="2:14" ht="13.5" customHeight="1">
      <c r="B207" s="341" t="s">
        <v>201</v>
      </c>
      <c r="C207" s="341"/>
      <c r="D207" s="341"/>
      <c r="E207" s="365" t="s">
        <v>514</v>
      </c>
      <c r="F207" s="346"/>
      <c r="G207" s="346"/>
      <c r="H207" s="139"/>
      <c r="I207" s="140">
        <f>SUM(I208)</f>
        <v>0</v>
      </c>
      <c r="J207" s="140">
        <f>SUM(J208)</f>
        <v>5000</v>
      </c>
      <c r="K207" s="140">
        <f>SUM(K208)</f>
        <v>0</v>
      </c>
      <c r="L207" s="50">
        <f t="shared" si="9"/>
        <v>0</v>
      </c>
      <c r="M207" s="50">
        <f>K207/K451</f>
        <v>0</v>
      </c>
      <c r="N207" s="133"/>
    </row>
    <row r="208" spans="2:14" ht="12" customHeight="1">
      <c r="B208" s="352" t="s">
        <v>202</v>
      </c>
      <c r="C208" s="352"/>
      <c r="D208" s="352"/>
      <c r="E208" s="366" t="s">
        <v>203</v>
      </c>
      <c r="F208" s="366"/>
      <c r="G208" s="366"/>
      <c r="H208" s="161"/>
      <c r="I208" s="162">
        <v>0</v>
      </c>
      <c r="J208" s="162">
        <v>5000</v>
      </c>
      <c r="K208" s="162">
        <v>0</v>
      </c>
      <c r="L208" s="27">
        <f t="shared" si="9"/>
        <v>0</v>
      </c>
      <c r="M208" s="27">
        <f>K208/K451</f>
        <v>0</v>
      </c>
      <c r="N208" s="133"/>
    </row>
    <row r="209" spans="2:14" ht="14.25" customHeight="1">
      <c r="B209" s="351" t="s">
        <v>613</v>
      </c>
      <c r="C209" s="351"/>
      <c r="D209" s="351"/>
      <c r="E209" s="368" t="s">
        <v>614</v>
      </c>
      <c r="F209" s="368"/>
      <c r="G209" s="368"/>
      <c r="H209" s="139"/>
      <c r="I209" s="140">
        <v>0</v>
      </c>
      <c r="J209" s="140">
        <f>SUM(J210)</f>
        <v>5000</v>
      </c>
      <c r="K209" s="140">
        <f>SUM(K210)</f>
        <v>0</v>
      </c>
      <c r="L209" s="50">
        <f t="shared" si="9"/>
        <v>0</v>
      </c>
      <c r="M209" s="50">
        <f>K209/K451</f>
        <v>0</v>
      </c>
      <c r="N209" s="133"/>
    </row>
    <row r="210" spans="2:14" ht="15.75" customHeight="1">
      <c r="B210" s="367" t="s">
        <v>202</v>
      </c>
      <c r="C210" s="352"/>
      <c r="D210" s="352"/>
      <c r="E210" s="366" t="s">
        <v>203</v>
      </c>
      <c r="F210" s="366"/>
      <c r="G210" s="366"/>
      <c r="H210" s="161"/>
      <c r="I210" s="162">
        <v>0</v>
      </c>
      <c r="J210" s="162">
        <v>5000</v>
      </c>
      <c r="K210" s="162">
        <v>0</v>
      </c>
      <c r="L210" s="27">
        <f t="shared" si="9"/>
        <v>0</v>
      </c>
      <c r="M210" s="27">
        <f>K210/K451</f>
        <v>0</v>
      </c>
      <c r="N210" s="133"/>
    </row>
    <row r="211" spans="2:14" ht="12.75">
      <c r="B211" s="341" t="s">
        <v>204</v>
      </c>
      <c r="C211" s="341"/>
      <c r="D211" s="341"/>
      <c r="E211" s="342" t="s">
        <v>205</v>
      </c>
      <c r="F211" s="342"/>
      <c r="G211" s="342"/>
      <c r="H211" s="139"/>
      <c r="I211" s="140">
        <v>0</v>
      </c>
      <c r="J211" s="140">
        <f>SUM(J212:J212)</f>
        <v>1000</v>
      </c>
      <c r="K211" s="140">
        <f>SUM(K212:K212)</f>
        <v>511.79</v>
      </c>
      <c r="L211" s="50">
        <f t="shared" si="9"/>
        <v>0.51179</v>
      </c>
      <c r="M211" s="50">
        <f>K211/K451</f>
        <v>7.276141534892668E-05</v>
      </c>
      <c r="N211" s="133"/>
    </row>
    <row r="212" spans="2:14" ht="12.75">
      <c r="B212" s="328" t="s">
        <v>18</v>
      </c>
      <c r="C212" s="328"/>
      <c r="D212" s="328"/>
      <c r="E212" s="325" t="s">
        <v>19</v>
      </c>
      <c r="F212" s="325"/>
      <c r="G212" s="325"/>
      <c r="H212" s="131"/>
      <c r="I212" s="143">
        <v>0</v>
      </c>
      <c r="J212" s="143">
        <v>1000</v>
      </c>
      <c r="K212" s="143">
        <v>511.79</v>
      </c>
      <c r="L212" s="27">
        <f t="shared" si="9"/>
        <v>0.51179</v>
      </c>
      <c r="M212" s="27">
        <f>K212/K451</f>
        <v>7.276141534892668E-05</v>
      </c>
      <c r="N212" s="133"/>
    </row>
    <row r="213" spans="2:14" ht="12.75" customHeight="1">
      <c r="B213" s="341" t="s">
        <v>206</v>
      </c>
      <c r="C213" s="341"/>
      <c r="D213" s="341"/>
      <c r="E213" s="342" t="s">
        <v>25</v>
      </c>
      <c r="F213" s="342"/>
      <c r="G213" s="342"/>
      <c r="H213" s="139"/>
      <c r="I213" s="140">
        <f>SUM(I214:I215)</f>
        <v>0</v>
      </c>
      <c r="J213" s="140">
        <f>SUM(J214:J215)</f>
        <v>5000</v>
      </c>
      <c r="K213" s="140">
        <f>SUM(K214:K215)</f>
        <v>0</v>
      </c>
      <c r="L213" s="50">
        <f t="shared" si="9"/>
        <v>0</v>
      </c>
      <c r="M213" s="50">
        <f>K213/K451</f>
        <v>0</v>
      </c>
      <c r="N213" s="133"/>
    </row>
    <row r="214" spans="2:14" ht="12.75" customHeight="1">
      <c r="B214" s="328" t="s">
        <v>18</v>
      </c>
      <c r="C214" s="328"/>
      <c r="D214" s="328"/>
      <c r="E214" s="325" t="s">
        <v>19</v>
      </c>
      <c r="F214" s="325"/>
      <c r="G214" s="325"/>
      <c r="H214" s="142"/>
      <c r="I214" s="143">
        <v>0</v>
      </c>
      <c r="J214" s="143">
        <v>4000</v>
      </c>
      <c r="K214" s="143">
        <v>0</v>
      </c>
      <c r="L214" s="99">
        <f t="shared" si="9"/>
        <v>0</v>
      </c>
      <c r="M214" s="27">
        <f>K214/K451</f>
        <v>0</v>
      </c>
      <c r="N214" s="133"/>
    </row>
    <row r="215" spans="2:14" ht="12.75" customHeight="1">
      <c r="B215" s="327" t="s">
        <v>20</v>
      </c>
      <c r="C215" s="327"/>
      <c r="D215" s="327"/>
      <c r="E215" s="325" t="s">
        <v>21</v>
      </c>
      <c r="F215" s="325"/>
      <c r="G215" s="325"/>
      <c r="H215" s="142"/>
      <c r="I215" s="143">
        <v>0</v>
      </c>
      <c r="J215" s="143">
        <v>1000</v>
      </c>
      <c r="K215" s="143">
        <v>0</v>
      </c>
      <c r="L215" s="27">
        <f t="shared" si="9"/>
        <v>0</v>
      </c>
      <c r="M215" s="27">
        <f>K215/K451</f>
        <v>0</v>
      </c>
      <c r="N215" s="133"/>
    </row>
    <row r="216" spans="2:14" ht="55.5" customHeight="1">
      <c r="B216" s="336" t="s">
        <v>212</v>
      </c>
      <c r="C216" s="336"/>
      <c r="D216" s="336"/>
      <c r="E216" s="338" t="s">
        <v>213</v>
      </c>
      <c r="F216" s="338"/>
      <c r="G216" s="338"/>
      <c r="H216" s="129"/>
      <c r="I216" s="137">
        <f>SUM(I217)</f>
        <v>0</v>
      </c>
      <c r="J216" s="137">
        <f>SUM(J217)</f>
        <v>0</v>
      </c>
      <c r="K216" s="137">
        <f>SUM(K217)</f>
        <v>0</v>
      </c>
      <c r="L216" s="118" t="s">
        <v>13</v>
      </c>
      <c r="M216" s="118" t="s">
        <v>13</v>
      </c>
      <c r="N216" s="133"/>
    </row>
    <row r="217" spans="2:14" ht="27.75" customHeight="1">
      <c r="B217" s="341" t="s">
        <v>214</v>
      </c>
      <c r="C217" s="341"/>
      <c r="D217" s="341"/>
      <c r="E217" s="346" t="s">
        <v>215</v>
      </c>
      <c r="F217" s="346"/>
      <c r="G217" s="346"/>
      <c r="H217" s="139"/>
      <c r="I217" s="140">
        <f>SUM(I218:I221)</f>
        <v>0</v>
      </c>
      <c r="J217" s="140">
        <f>SUM(J218:J221)</f>
        <v>0</v>
      </c>
      <c r="K217" s="140">
        <f>SUM(K218:K221)</f>
        <v>0</v>
      </c>
      <c r="L217" s="27" t="s">
        <v>13</v>
      </c>
      <c r="M217" s="27" t="s">
        <v>13</v>
      </c>
      <c r="N217" s="133"/>
    </row>
    <row r="218" spans="2:14" ht="12.75">
      <c r="B218" s="327" t="s">
        <v>216</v>
      </c>
      <c r="C218" s="327"/>
      <c r="D218" s="327"/>
      <c r="E218" s="325" t="s">
        <v>217</v>
      </c>
      <c r="F218" s="325"/>
      <c r="G218" s="325"/>
      <c r="H218" s="142"/>
      <c r="I218" s="143">
        <v>0</v>
      </c>
      <c r="J218" s="143">
        <v>0</v>
      </c>
      <c r="K218" s="143">
        <v>0</v>
      </c>
      <c r="L218" s="27" t="s">
        <v>13</v>
      </c>
      <c r="M218" s="27" t="s">
        <v>13</v>
      </c>
      <c r="N218" s="133"/>
    </row>
    <row r="219" spans="2:14" ht="12.75">
      <c r="B219" s="328" t="s">
        <v>40</v>
      </c>
      <c r="C219" s="328"/>
      <c r="D219" s="328"/>
      <c r="E219" s="325" t="s">
        <v>41</v>
      </c>
      <c r="F219" s="325"/>
      <c r="G219" s="325"/>
      <c r="H219" s="142"/>
      <c r="I219" s="143">
        <v>0</v>
      </c>
      <c r="J219" s="143">
        <v>0</v>
      </c>
      <c r="K219" s="143">
        <v>0</v>
      </c>
      <c r="L219" s="27" t="s">
        <v>13</v>
      </c>
      <c r="M219" s="27" t="s">
        <v>13</v>
      </c>
      <c r="N219" s="133"/>
    </row>
    <row r="220" spans="2:14" ht="12.75">
      <c r="B220" s="328" t="s">
        <v>42</v>
      </c>
      <c r="C220" s="328"/>
      <c r="D220" s="328"/>
      <c r="E220" s="325" t="s">
        <v>43</v>
      </c>
      <c r="F220" s="325"/>
      <c r="G220" s="325"/>
      <c r="H220" s="142"/>
      <c r="I220" s="143">
        <v>0</v>
      </c>
      <c r="J220" s="143">
        <v>0</v>
      </c>
      <c r="K220" s="143">
        <v>0</v>
      </c>
      <c r="L220" s="27" t="s">
        <v>13</v>
      </c>
      <c r="M220" s="27" t="s">
        <v>13</v>
      </c>
      <c r="N220" s="133"/>
    </row>
    <row r="221" spans="2:14" ht="12.75">
      <c r="B221" s="327" t="s">
        <v>72</v>
      </c>
      <c r="C221" s="327"/>
      <c r="D221" s="327"/>
      <c r="E221" s="325" t="s">
        <v>73</v>
      </c>
      <c r="F221" s="325"/>
      <c r="G221" s="325"/>
      <c r="H221" s="142"/>
      <c r="I221" s="143">
        <v>0</v>
      </c>
      <c r="J221" s="143">
        <v>0</v>
      </c>
      <c r="K221" s="143">
        <v>0</v>
      </c>
      <c r="L221" s="27" t="s">
        <v>13</v>
      </c>
      <c r="M221" s="27" t="s">
        <v>13</v>
      </c>
      <c r="N221" s="133"/>
    </row>
    <row r="222" spans="2:14" ht="12.75">
      <c r="B222" s="336" t="s">
        <v>220</v>
      </c>
      <c r="C222" s="336"/>
      <c r="D222" s="336"/>
      <c r="E222" s="344" t="s">
        <v>221</v>
      </c>
      <c r="F222" s="344"/>
      <c r="G222" s="344"/>
      <c r="H222" s="129"/>
      <c r="I222" s="137">
        <f>SUM(I223)</f>
        <v>304601.65</v>
      </c>
      <c r="J222" s="137">
        <f>SUM(J223,J228)</f>
        <v>765000</v>
      </c>
      <c r="K222" s="137">
        <f>SUM(K223,K228)</f>
        <v>266091.1</v>
      </c>
      <c r="L222" s="100">
        <f t="shared" si="9"/>
        <v>0.34783150326797385</v>
      </c>
      <c r="M222" s="100">
        <f>K222/K451</f>
        <v>0.037830291814519204</v>
      </c>
      <c r="N222" s="133"/>
    </row>
    <row r="223" spans="2:14" ht="12.75">
      <c r="B223" s="341" t="s">
        <v>222</v>
      </c>
      <c r="C223" s="341"/>
      <c r="D223" s="341"/>
      <c r="E223" s="346" t="s">
        <v>223</v>
      </c>
      <c r="F223" s="346"/>
      <c r="G223" s="346"/>
      <c r="H223" s="139"/>
      <c r="I223" s="140">
        <f>SUM(I224:I227)</f>
        <v>304601.65</v>
      </c>
      <c r="J223" s="140">
        <f>SUM(J224:J227)</f>
        <v>765000</v>
      </c>
      <c r="K223" s="140">
        <f>SUM(K224:K227)</f>
        <v>266091.1</v>
      </c>
      <c r="L223" s="50">
        <f t="shared" si="9"/>
        <v>0.34783150326797385</v>
      </c>
      <c r="M223" s="50">
        <f>K223/K451</f>
        <v>0.037830291814519204</v>
      </c>
      <c r="N223" s="133"/>
    </row>
    <row r="224" spans="2:14" ht="12.75">
      <c r="B224" s="327" t="s">
        <v>20</v>
      </c>
      <c r="C224" s="327"/>
      <c r="D224" s="327"/>
      <c r="E224" s="325" t="s">
        <v>21</v>
      </c>
      <c r="F224" s="325"/>
      <c r="G224" s="325"/>
      <c r="H224" s="142"/>
      <c r="I224" s="143">
        <v>5470.27</v>
      </c>
      <c r="J224" s="143">
        <v>0</v>
      </c>
      <c r="K224" s="143">
        <v>0</v>
      </c>
      <c r="L224" s="27" t="s">
        <v>13</v>
      </c>
      <c r="M224" s="27">
        <f>K224/K451</f>
        <v>0</v>
      </c>
      <c r="N224" s="133"/>
    </row>
    <row r="225" spans="2:14" ht="42.75" customHeight="1">
      <c r="B225" s="327" t="s">
        <v>226</v>
      </c>
      <c r="C225" s="327"/>
      <c r="D225" s="327"/>
      <c r="E225" s="360" t="s">
        <v>534</v>
      </c>
      <c r="F225" s="361"/>
      <c r="G225" s="361"/>
      <c r="H225" s="142"/>
      <c r="I225" s="143">
        <v>0</v>
      </c>
      <c r="J225" s="143">
        <v>0</v>
      </c>
      <c r="K225" s="143">
        <v>0</v>
      </c>
      <c r="L225" s="27" t="s">
        <v>13</v>
      </c>
      <c r="M225" s="27" t="s">
        <v>13</v>
      </c>
      <c r="N225" s="133"/>
    </row>
    <row r="226" spans="2:14" ht="25.5" customHeight="1">
      <c r="B226" s="362" t="s">
        <v>571</v>
      </c>
      <c r="C226" s="327"/>
      <c r="D226" s="327"/>
      <c r="E226" s="360" t="s">
        <v>586</v>
      </c>
      <c r="F226" s="360"/>
      <c r="G226" s="360"/>
      <c r="H226" s="142"/>
      <c r="I226" s="143">
        <v>89075.31</v>
      </c>
      <c r="J226" s="143">
        <v>365000</v>
      </c>
      <c r="K226" s="143">
        <v>91800.43</v>
      </c>
      <c r="L226" s="27">
        <f t="shared" si="9"/>
        <v>0.25150802739726025</v>
      </c>
      <c r="M226" s="27">
        <f>K226/K451</f>
        <v>0.013051308576642898</v>
      </c>
      <c r="N226" s="133"/>
    </row>
    <row r="227" spans="2:14" ht="42" customHeight="1">
      <c r="B227" s="362" t="s">
        <v>533</v>
      </c>
      <c r="C227" s="327"/>
      <c r="D227" s="327"/>
      <c r="E227" s="360" t="s">
        <v>535</v>
      </c>
      <c r="F227" s="361"/>
      <c r="G227" s="361"/>
      <c r="H227" s="142"/>
      <c r="I227" s="143">
        <v>210056.07</v>
      </c>
      <c r="J227" s="143">
        <v>400000</v>
      </c>
      <c r="K227" s="143">
        <v>174290.67</v>
      </c>
      <c r="L227" s="27">
        <f t="shared" si="9"/>
        <v>0.435726675</v>
      </c>
      <c r="M227" s="27">
        <f>K227/K451</f>
        <v>0.024778983237876306</v>
      </c>
      <c r="N227" s="133"/>
    </row>
    <row r="228" spans="2:14" ht="33" customHeight="1">
      <c r="B228" s="341" t="s">
        <v>227</v>
      </c>
      <c r="C228" s="341"/>
      <c r="D228" s="341"/>
      <c r="E228" s="363" t="s">
        <v>515</v>
      </c>
      <c r="F228" s="364"/>
      <c r="G228" s="364"/>
      <c r="H228" s="163"/>
      <c r="I228" s="140">
        <f>SUM(I229)</f>
        <v>0</v>
      </c>
      <c r="J228" s="140">
        <f>SUM(J229)</f>
        <v>0</v>
      </c>
      <c r="K228" s="140">
        <f>SUM(K229)</f>
        <v>0</v>
      </c>
      <c r="L228" s="27" t="s">
        <v>13</v>
      </c>
      <c r="M228" s="27" t="s">
        <v>13</v>
      </c>
      <c r="N228" s="133"/>
    </row>
    <row r="229" spans="2:14" ht="14.25" customHeight="1">
      <c r="B229" s="327" t="s">
        <v>228</v>
      </c>
      <c r="C229" s="327"/>
      <c r="D229" s="327"/>
      <c r="E229" s="360" t="s">
        <v>516</v>
      </c>
      <c r="F229" s="361"/>
      <c r="G229" s="361"/>
      <c r="H229" s="142"/>
      <c r="I229" s="143">
        <v>0</v>
      </c>
      <c r="J229" s="143">
        <v>0</v>
      </c>
      <c r="K229" s="143">
        <v>0</v>
      </c>
      <c r="L229" s="27" t="s">
        <v>13</v>
      </c>
      <c r="M229" s="27" t="s">
        <v>13</v>
      </c>
      <c r="N229" s="133"/>
    </row>
    <row r="230" spans="2:14" ht="12.75">
      <c r="B230" s="336" t="s">
        <v>229</v>
      </c>
      <c r="C230" s="336"/>
      <c r="D230" s="336"/>
      <c r="E230" s="344" t="s">
        <v>230</v>
      </c>
      <c r="F230" s="344"/>
      <c r="G230" s="344"/>
      <c r="H230" s="129"/>
      <c r="I230" s="137">
        <f aca="true" t="shared" si="10" ref="I230:K231">SUM(I231)</f>
        <v>0</v>
      </c>
      <c r="J230" s="137">
        <f t="shared" si="10"/>
        <v>200000</v>
      </c>
      <c r="K230" s="137">
        <f t="shared" si="10"/>
        <v>0</v>
      </c>
      <c r="L230" s="100">
        <f t="shared" si="9"/>
        <v>0</v>
      </c>
      <c r="M230" s="100">
        <f>K230/K451</f>
        <v>0</v>
      </c>
      <c r="N230" s="133"/>
    </row>
    <row r="231" spans="2:14" ht="16.5" customHeight="1">
      <c r="B231" s="341" t="s">
        <v>231</v>
      </c>
      <c r="C231" s="341"/>
      <c r="D231" s="341"/>
      <c r="E231" s="342" t="s">
        <v>232</v>
      </c>
      <c r="F231" s="342"/>
      <c r="G231" s="342"/>
      <c r="H231" s="139"/>
      <c r="I231" s="140">
        <f t="shared" si="10"/>
        <v>0</v>
      </c>
      <c r="J231" s="140">
        <f t="shared" si="10"/>
        <v>200000</v>
      </c>
      <c r="K231" s="140">
        <f t="shared" si="10"/>
        <v>0</v>
      </c>
      <c r="L231" s="164">
        <f t="shared" si="9"/>
        <v>0</v>
      </c>
      <c r="M231" s="164">
        <f>K231/K451</f>
        <v>0</v>
      </c>
      <c r="N231" s="133"/>
    </row>
    <row r="232" spans="2:14" ht="15.75" customHeight="1">
      <c r="B232" s="328" t="s">
        <v>233</v>
      </c>
      <c r="C232" s="328"/>
      <c r="D232" s="328"/>
      <c r="E232" s="325" t="s">
        <v>234</v>
      </c>
      <c r="F232" s="325"/>
      <c r="G232" s="325"/>
      <c r="H232" s="142"/>
      <c r="I232" s="143">
        <v>0</v>
      </c>
      <c r="J232" s="143">
        <v>200000</v>
      </c>
      <c r="K232" s="143">
        <v>0</v>
      </c>
      <c r="L232" s="165">
        <f t="shared" si="9"/>
        <v>0</v>
      </c>
      <c r="M232" s="165">
        <f>K232/K451</f>
        <v>0</v>
      </c>
      <c r="N232" s="133"/>
    </row>
    <row r="233" spans="2:14" ht="18" customHeight="1">
      <c r="B233" s="336" t="s">
        <v>235</v>
      </c>
      <c r="C233" s="336"/>
      <c r="D233" s="336"/>
      <c r="E233" s="344" t="s">
        <v>236</v>
      </c>
      <c r="F233" s="344"/>
      <c r="G233" s="344"/>
      <c r="H233" s="129"/>
      <c r="I233" s="137">
        <f>SUM(I308,I303,I301,I279,I275,I265,I234)</f>
        <v>2008743.27</v>
      </c>
      <c r="J233" s="137">
        <f>SUM(J234,J265,J275,J279,J301,J303,J308)</f>
        <v>3849950</v>
      </c>
      <c r="K233" s="137">
        <f>SUM(K234,K265,K275,K279,K301,K303,K308)</f>
        <v>2235516.09</v>
      </c>
      <c r="L233" s="100">
        <f t="shared" si="9"/>
        <v>0.580661070922999</v>
      </c>
      <c r="M233" s="100">
        <f>K233/K451</f>
        <v>0.31782433174485347</v>
      </c>
      <c r="N233" s="133"/>
    </row>
    <row r="234" spans="2:14" ht="16.5" customHeight="1">
      <c r="B234" s="341" t="s">
        <v>237</v>
      </c>
      <c r="C234" s="341"/>
      <c r="D234" s="341"/>
      <c r="E234" s="342" t="s">
        <v>238</v>
      </c>
      <c r="F234" s="342"/>
      <c r="G234" s="342"/>
      <c r="H234" s="139"/>
      <c r="I234" s="140">
        <f>SUM(I235:I264)</f>
        <v>846768.0299999998</v>
      </c>
      <c r="J234" s="140">
        <f>SUM(J235:J264)</f>
        <v>1643978</v>
      </c>
      <c r="K234" s="140">
        <f>SUM(K235:K264)</f>
        <v>867815.6099999998</v>
      </c>
      <c r="L234" s="50">
        <f t="shared" si="9"/>
        <v>0.5278754399389771</v>
      </c>
      <c r="M234" s="50">
        <f>K234/K451</f>
        <v>0.12337773705131432</v>
      </c>
      <c r="N234" s="133"/>
    </row>
    <row r="235" spans="2:14" ht="12.75" customHeight="1">
      <c r="B235" s="328" t="s">
        <v>34</v>
      </c>
      <c r="C235" s="328"/>
      <c r="D235" s="328"/>
      <c r="E235" s="325" t="s">
        <v>35</v>
      </c>
      <c r="F235" s="325"/>
      <c r="G235" s="325"/>
      <c r="H235" s="142"/>
      <c r="I235" s="143">
        <v>37933.26</v>
      </c>
      <c r="J235" s="143">
        <v>75000</v>
      </c>
      <c r="K235" s="143">
        <v>37105.81</v>
      </c>
      <c r="L235" s="99">
        <f t="shared" si="9"/>
        <v>0.4947441333333333</v>
      </c>
      <c r="M235" s="27">
        <f>K235/K451</f>
        <v>0.005275349759214437</v>
      </c>
      <c r="N235" s="133"/>
    </row>
    <row r="236" spans="2:14" ht="12" customHeight="1">
      <c r="B236" s="328" t="s">
        <v>36</v>
      </c>
      <c r="C236" s="328"/>
      <c r="D236" s="328"/>
      <c r="E236" s="325" t="s">
        <v>37</v>
      </c>
      <c r="F236" s="325"/>
      <c r="G236" s="325"/>
      <c r="H236" s="142"/>
      <c r="I236" s="143">
        <v>477792.76</v>
      </c>
      <c r="J236" s="143">
        <v>1045000</v>
      </c>
      <c r="K236" s="143">
        <v>503067.62</v>
      </c>
      <c r="L236" s="99">
        <f t="shared" si="9"/>
        <v>0.4814044210526316</v>
      </c>
      <c r="M236" s="27">
        <f>K236/K451</f>
        <v>0.07152135064658555</v>
      </c>
      <c r="N236" s="133"/>
    </row>
    <row r="237" spans="2:14" ht="12.75" customHeight="1">
      <c r="B237" s="328" t="s">
        <v>38</v>
      </c>
      <c r="C237" s="328"/>
      <c r="D237" s="328"/>
      <c r="E237" s="325" t="s">
        <v>39</v>
      </c>
      <c r="F237" s="325"/>
      <c r="G237" s="325"/>
      <c r="H237" s="142"/>
      <c r="I237" s="143">
        <v>78873.47</v>
      </c>
      <c r="J237" s="143">
        <v>79705</v>
      </c>
      <c r="K237" s="143">
        <v>79704.1</v>
      </c>
      <c r="L237" s="99">
        <f t="shared" si="9"/>
        <v>0.9999887083620853</v>
      </c>
      <c r="M237" s="27">
        <f>K237/K451</f>
        <v>0.011331567879623259</v>
      </c>
      <c r="N237" s="133"/>
    </row>
    <row r="238" spans="2:14" ht="12.75" customHeight="1">
      <c r="B238" s="328" t="s">
        <v>40</v>
      </c>
      <c r="C238" s="328"/>
      <c r="D238" s="328"/>
      <c r="E238" s="325" t="s">
        <v>41</v>
      </c>
      <c r="F238" s="325"/>
      <c r="G238" s="325"/>
      <c r="H238" s="142"/>
      <c r="I238" s="143">
        <v>95406.24</v>
      </c>
      <c r="J238" s="143">
        <v>190000</v>
      </c>
      <c r="K238" s="143">
        <v>95790.46</v>
      </c>
      <c r="L238" s="99">
        <f t="shared" si="9"/>
        <v>0.5041603157894737</v>
      </c>
      <c r="M238" s="27">
        <f>K238/K451</f>
        <v>0.013618572943052321</v>
      </c>
      <c r="N238" s="133"/>
    </row>
    <row r="239" spans="2:14" ht="12.75" customHeight="1">
      <c r="B239" s="326" t="s">
        <v>545</v>
      </c>
      <c r="C239" s="328"/>
      <c r="D239" s="328"/>
      <c r="E239" s="325" t="s">
        <v>41</v>
      </c>
      <c r="F239" s="325"/>
      <c r="G239" s="325"/>
      <c r="H239" s="142"/>
      <c r="I239" s="143">
        <v>3818.65</v>
      </c>
      <c r="J239" s="143">
        <v>0</v>
      </c>
      <c r="K239" s="143">
        <v>0</v>
      </c>
      <c r="L239" s="27" t="s">
        <v>13</v>
      </c>
      <c r="M239" s="27">
        <f>K239/K451</f>
        <v>0</v>
      </c>
      <c r="N239" s="133"/>
    </row>
    <row r="240" spans="2:14" ht="12.75" customHeight="1">
      <c r="B240" s="326" t="s">
        <v>546</v>
      </c>
      <c r="C240" s="326"/>
      <c r="D240" s="326"/>
      <c r="E240" s="345" t="s">
        <v>41</v>
      </c>
      <c r="F240" s="325"/>
      <c r="G240" s="325"/>
      <c r="H240" s="142"/>
      <c r="I240" s="143">
        <v>673.9</v>
      </c>
      <c r="J240" s="143">
        <v>0</v>
      </c>
      <c r="K240" s="143">
        <v>0</v>
      </c>
      <c r="L240" s="27" t="s">
        <v>13</v>
      </c>
      <c r="M240" s="27">
        <f>K241/K451</f>
        <v>0.0019228340303287111</v>
      </c>
      <c r="N240" s="133"/>
    </row>
    <row r="241" spans="2:14" ht="12.75" customHeight="1">
      <c r="B241" s="328" t="s">
        <v>42</v>
      </c>
      <c r="C241" s="328"/>
      <c r="D241" s="328"/>
      <c r="E241" s="325" t="s">
        <v>43</v>
      </c>
      <c r="F241" s="325"/>
      <c r="G241" s="325"/>
      <c r="H241" s="142"/>
      <c r="I241" s="143">
        <v>11629.88</v>
      </c>
      <c r="J241" s="143">
        <v>27000</v>
      </c>
      <c r="K241" s="143">
        <v>13524.85</v>
      </c>
      <c r="L241" s="99">
        <f t="shared" si="9"/>
        <v>0.5009203703703704</v>
      </c>
      <c r="M241" s="27">
        <f>K241/K451</f>
        <v>0.0019228340303287111</v>
      </c>
      <c r="N241" s="133"/>
    </row>
    <row r="242" spans="2:14" ht="12.75" customHeight="1">
      <c r="B242" s="326" t="s">
        <v>547</v>
      </c>
      <c r="C242" s="328"/>
      <c r="D242" s="328"/>
      <c r="E242" s="325" t="s">
        <v>43</v>
      </c>
      <c r="F242" s="325"/>
      <c r="G242" s="325"/>
      <c r="H242" s="142"/>
      <c r="I242" s="143">
        <v>542.46</v>
      </c>
      <c r="J242" s="143">
        <v>0</v>
      </c>
      <c r="K242" s="143">
        <v>0</v>
      </c>
      <c r="L242" s="27" t="s">
        <v>13</v>
      </c>
      <c r="M242" s="27">
        <f>K242/K451</f>
        <v>0</v>
      </c>
      <c r="N242" s="133"/>
    </row>
    <row r="243" spans="2:14" ht="12.75" customHeight="1">
      <c r="B243" s="326" t="s">
        <v>548</v>
      </c>
      <c r="C243" s="326"/>
      <c r="D243" s="326"/>
      <c r="E243" s="325" t="s">
        <v>43</v>
      </c>
      <c r="F243" s="325"/>
      <c r="G243" s="325"/>
      <c r="H243" s="142"/>
      <c r="I243" s="143">
        <v>95.71</v>
      </c>
      <c r="J243" s="143">
        <v>0</v>
      </c>
      <c r="K243" s="143">
        <v>0</v>
      </c>
      <c r="L243" s="27" t="s">
        <v>13</v>
      </c>
      <c r="M243" s="27">
        <f>K243/K451</f>
        <v>0</v>
      </c>
      <c r="N243" s="133"/>
    </row>
    <row r="244" spans="2:14" ht="12" customHeight="1">
      <c r="B244" s="328" t="s">
        <v>44</v>
      </c>
      <c r="C244" s="328"/>
      <c r="D244" s="328"/>
      <c r="E244" s="325" t="s">
        <v>45</v>
      </c>
      <c r="F244" s="325"/>
      <c r="G244" s="325"/>
      <c r="H244" s="142"/>
      <c r="I244" s="143">
        <v>0</v>
      </c>
      <c r="J244" s="143">
        <v>3600</v>
      </c>
      <c r="K244" s="143">
        <v>1780</v>
      </c>
      <c r="L244" s="99">
        <f t="shared" si="9"/>
        <v>0.49444444444444446</v>
      </c>
      <c r="M244" s="27">
        <f>K244/K451</f>
        <v>0.00025306340358562985</v>
      </c>
      <c r="N244" s="133"/>
    </row>
    <row r="245" spans="2:14" ht="12" customHeight="1">
      <c r="B245" s="326" t="s">
        <v>576</v>
      </c>
      <c r="C245" s="328"/>
      <c r="D245" s="328"/>
      <c r="E245" s="325" t="s">
        <v>45</v>
      </c>
      <c r="F245" s="325"/>
      <c r="G245" s="325"/>
      <c r="H245" s="142"/>
      <c r="I245" s="143">
        <v>22141.68</v>
      </c>
      <c r="J245" s="143">
        <v>0</v>
      </c>
      <c r="K245" s="143">
        <v>0</v>
      </c>
      <c r="L245" s="27" t="s">
        <v>13</v>
      </c>
      <c r="M245" s="27">
        <f>K245/K451</f>
        <v>0</v>
      </c>
      <c r="N245" s="133"/>
    </row>
    <row r="246" spans="2:14" ht="12" customHeight="1">
      <c r="B246" s="326" t="s">
        <v>592</v>
      </c>
      <c r="C246" s="326"/>
      <c r="D246" s="326"/>
      <c r="E246" s="325" t="s">
        <v>45</v>
      </c>
      <c r="F246" s="325"/>
      <c r="G246" s="325"/>
      <c r="H246" s="142"/>
      <c r="I246" s="143">
        <v>3907.33</v>
      </c>
      <c r="J246" s="143">
        <v>0</v>
      </c>
      <c r="K246" s="143">
        <v>0</v>
      </c>
      <c r="L246" s="27" t="s">
        <v>13</v>
      </c>
      <c r="M246" s="27">
        <f>K246/K451</f>
        <v>0</v>
      </c>
      <c r="N246" s="133"/>
    </row>
    <row r="247" spans="2:14" ht="12.75" customHeight="1">
      <c r="B247" s="328" t="s">
        <v>18</v>
      </c>
      <c r="C247" s="328"/>
      <c r="D247" s="328"/>
      <c r="E247" s="325" t="s">
        <v>19</v>
      </c>
      <c r="F247" s="325"/>
      <c r="G247" s="325"/>
      <c r="H247" s="142"/>
      <c r="I247" s="143">
        <v>13483.54</v>
      </c>
      <c r="J247" s="143">
        <v>48000</v>
      </c>
      <c r="K247" s="143">
        <v>11692.44</v>
      </c>
      <c r="L247" s="99">
        <f t="shared" si="9"/>
        <v>0.24359250000000002</v>
      </c>
      <c r="M247" s="27">
        <f>K247/K451</f>
        <v>0.0016623194733824504</v>
      </c>
      <c r="N247" s="133"/>
    </row>
    <row r="248" spans="2:14" ht="12.75" customHeight="1">
      <c r="B248" s="328" t="s">
        <v>253</v>
      </c>
      <c r="C248" s="328"/>
      <c r="D248" s="328"/>
      <c r="E248" s="325" t="s">
        <v>254</v>
      </c>
      <c r="F248" s="325"/>
      <c r="G248" s="325"/>
      <c r="H248" s="142"/>
      <c r="I248" s="143">
        <v>0</v>
      </c>
      <c r="J248" s="143">
        <v>1000</v>
      </c>
      <c r="K248" s="143">
        <v>869.1</v>
      </c>
      <c r="L248" s="99">
        <f t="shared" si="9"/>
        <v>0.8691</v>
      </c>
      <c r="M248" s="27">
        <f>K248/K451</f>
        <v>0.00012356033935745556</v>
      </c>
      <c r="N248" s="133"/>
    </row>
    <row r="249" spans="2:14" ht="12.75" customHeight="1">
      <c r="B249" s="326" t="s">
        <v>577</v>
      </c>
      <c r="C249" s="328"/>
      <c r="D249" s="328"/>
      <c r="E249" s="325" t="s">
        <v>254</v>
      </c>
      <c r="F249" s="325"/>
      <c r="G249" s="325"/>
      <c r="H249" s="142"/>
      <c r="I249" s="143">
        <v>0</v>
      </c>
      <c r="J249" s="143">
        <v>0</v>
      </c>
      <c r="K249" s="143">
        <v>0</v>
      </c>
      <c r="L249" s="27" t="s">
        <v>13</v>
      </c>
      <c r="M249" s="27" t="s">
        <v>13</v>
      </c>
      <c r="N249" s="133"/>
    </row>
    <row r="250" spans="2:14" ht="12.75" customHeight="1">
      <c r="B250" s="328" t="s">
        <v>26</v>
      </c>
      <c r="C250" s="328"/>
      <c r="D250" s="328"/>
      <c r="E250" s="325" t="s">
        <v>27</v>
      </c>
      <c r="F250" s="325"/>
      <c r="G250" s="325"/>
      <c r="H250" s="142"/>
      <c r="I250" s="143">
        <v>37203.82</v>
      </c>
      <c r="J250" s="143">
        <v>75000</v>
      </c>
      <c r="K250" s="143">
        <v>55832.67</v>
      </c>
      <c r="L250" s="99">
        <f t="shared" si="9"/>
        <v>0.7444356</v>
      </c>
      <c r="M250" s="27">
        <f>K250/K451</f>
        <v>0.007937755899704094</v>
      </c>
      <c r="N250" s="133"/>
    </row>
    <row r="251" spans="2:14" ht="12.75" customHeight="1">
      <c r="B251" s="328" t="s">
        <v>48</v>
      </c>
      <c r="C251" s="328"/>
      <c r="D251" s="328"/>
      <c r="E251" s="325" t="s">
        <v>49</v>
      </c>
      <c r="F251" s="325"/>
      <c r="G251" s="325"/>
      <c r="H251" s="142"/>
      <c r="I251" s="143">
        <v>2257.95</v>
      </c>
      <c r="J251" s="143">
        <v>4000</v>
      </c>
      <c r="K251" s="143">
        <v>3407.13</v>
      </c>
      <c r="L251" s="99">
        <f t="shared" si="9"/>
        <v>0.8517825</v>
      </c>
      <c r="M251" s="27">
        <f>K251/K451</f>
        <v>0.00048439321025770053</v>
      </c>
      <c r="N251" s="133"/>
    </row>
    <row r="252" spans="2:14" ht="12.75" customHeight="1">
      <c r="B252" s="328" t="s">
        <v>154</v>
      </c>
      <c r="C252" s="328"/>
      <c r="D252" s="328"/>
      <c r="E252" s="325" t="s">
        <v>155</v>
      </c>
      <c r="F252" s="325"/>
      <c r="G252" s="325"/>
      <c r="H252" s="142"/>
      <c r="I252" s="143">
        <v>450</v>
      </c>
      <c r="J252" s="143">
        <v>1200</v>
      </c>
      <c r="K252" s="143">
        <v>390</v>
      </c>
      <c r="L252" s="99">
        <f t="shared" si="9"/>
        <v>0.325</v>
      </c>
      <c r="M252" s="27">
        <f>K252/K451</f>
        <v>5.54464760665144E-05</v>
      </c>
      <c r="N252" s="133"/>
    </row>
    <row r="253" spans="2:14" ht="12.75" customHeight="1">
      <c r="B253" s="327" t="s">
        <v>20</v>
      </c>
      <c r="C253" s="327"/>
      <c r="D253" s="327"/>
      <c r="E253" s="325" t="s">
        <v>21</v>
      </c>
      <c r="F253" s="325"/>
      <c r="G253" s="325"/>
      <c r="H253" s="142"/>
      <c r="I253" s="143">
        <v>10714.79</v>
      </c>
      <c r="J253" s="143">
        <v>22500</v>
      </c>
      <c r="K253" s="143">
        <v>12699.79</v>
      </c>
      <c r="L253" s="27">
        <f t="shared" si="9"/>
        <v>0.5644351111111111</v>
      </c>
      <c r="M253" s="27">
        <f>K253/K451</f>
        <v>0.0018055348776532282</v>
      </c>
      <c r="N253" s="133"/>
    </row>
    <row r="254" spans="2:14" ht="12.75" customHeight="1">
      <c r="B254" s="362" t="s">
        <v>553</v>
      </c>
      <c r="C254" s="327"/>
      <c r="D254" s="327"/>
      <c r="E254" s="325" t="s">
        <v>21</v>
      </c>
      <c r="F254" s="325"/>
      <c r="G254" s="325"/>
      <c r="H254" s="142"/>
      <c r="I254" s="143">
        <v>413.19</v>
      </c>
      <c r="J254" s="143">
        <v>0</v>
      </c>
      <c r="K254" s="143">
        <v>0</v>
      </c>
      <c r="L254" s="27" t="s">
        <v>13</v>
      </c>
      <c r="M254" s="27">
        <f>K254/K451</f>
        <v>0</v>
      </c>
      <c r="N254" s="133"/>
    </row>
    <row r="255" spans="2:14" ht="12.75" customHeight="1">
      <c r="B255" s="362" t="s">
        <v>530</v>
      </c>
      <c r="C255" s="362"/>
      <c r="D255" s="362"/>
      <c r="E255" s="325" t="s">
        <v>21</v>
      </c>
      <c r="F255" s="325"/>
      <c r="G255" s="325"/>
      <c r="H255" s="142"/>
      <c r="I255" s="143">
        <v>72.81</v>
      </c>
      <c r="J255" s="143">
        <v>0</v>
      </c>
      <c r="K255" s="143">
        <v>0</v>
      </c>
      <c r="L255" s="27" t="s">
        <v>13</v>
      </c>
      <c r="M255" s="27">
        <f>K255/K451</f>
        <v>0</v>
      </c>
      <c r="N255" s="133"/>
    </row>
    <row r="256" spans="2:14" ht="12.75" customHeight="1">
      <c r="B256" s="327" t="s">
        <v>158</v>
      </c>
      <c r="C256" s="327"/>
      <c r="D256" s="327"/>
      <c r="E256" s="325" t="s">
        <v>159</v>
      </c>
      <c r="F256" s="325"/>
      <c r="G256" s="325"/>
      <c r="H256" s="142"/>
      <c r="I256" s="143">
        <v>146.2</v>
      </c>
      <c r="J256" s="143">
        <v>400</v>
      </c>
      <c r="K256" s="143">
        <v>175.44</v>
      </c>
      <c r="L256" s="27">
        <f t="shared" si="9"/>
        <v>0.4386</v>
      </c>
      <c r="M256" s="27">
        <f>K256/K451</f>
        <v>2.4942384002844323E-05</v>
      </c>
      <c r="N256" s="133"/>
    </row>
    <row r="257" spans="2:14" ht="12.75" customHeight="1">
      <c r="B257" s="328" t="s">
        <v>162</v>
      </c>
      <c r="C257" s="328"/>
      <c r="D257" s="328"/>
      <c r="E257" s="325" t="s">
        <v>163</v>
      </c>
      <c r="F257" s="325"/>
      <c r="G257" s="325"/>
      <c r="H257" s="142"/>
      <c r="I257" s="143">
        <v>1636.46</v>
      </c>
      <c r="J257" s="143">
        <v>3800</v>
      </c>
      <c r="K257" s="143">
        <v>1927.36</v>
      </c>
      <c r="L257" s="99">
        <f t="shared" si="9"/>
        <v>0.5072</v>
      </c>
      <c r="M257" s="27">
        <f>K257/K451</f>
        <v>0.0002740136413116851</v>
      </c>
      <c r="N257" s="133"/>
    </row>
    <row r="258" spans="2:14" ht="12.75" customHeight="1">
      <c r="B258" s="328" t="s">
        <v>267</v>
      </c>
      <c r="C258" s="328"/>
      <c r="D258" s="328"/>
      <c r="E258" s="325" t="s">
        <v>268</v>
      </c>
      <c r="F258" s="325"/>
      <c r="G258" s="325"/>
      <c r="H258" s="142"/>
      <c r="I258" s="143">
        <v>908.5</v>
      </c>
      <c r="J258" s="143">
        <v>1000</v>
      </c>
      <c r="K258" s="143">
        <v>908.5</v>
      </c>
      <c r="L258" s="99">
        <f t="shared" si="9"/>
        <v>0.9085</v>
      </c>
      <c r="M258" s="27">
        <f>K258/K451</f>
        <v>0.00012916185514468803</v>
      </c>
      <c r="N258" s="133"/>
    </row>
    <row r="259" spans="2:14" ht="12.75" customHeight="1">
      <c r="B259" s="328" t="s">
        <v>127</v>
      </c>
      <c r="C259" s="328"/>
      <c r="D259" s="328"/>
      <c r="E259" s="325" t="s">
        <v>270</v>
      </c>
      <c r="F259" s="325"/>
      <c r="G259" s="325"/>
      <c r="H259" s="142"/>
      <c r="I259" s="143">
        <v>964.58</v>
      </c>
      <c r="J259" s="143">
        <v>1500</v>
      </c>
      <c r="K259" s="143">
        <v>727.84</v>
      </c>
      <c r="L259" s="99">
        <f t="shared" si="9"/>
        <v>0.4852266666666667</v>
      </c>
      <c r="M259" s="27">
        <f>K259/K451</f>
        <v>0.00010347734138526114</v>
      </c>
      <c r="N259" s="133"/>
    </row>
    <row r="260" spans="2:14" ht="12.75" customHeight="1">
      <c r="B260" s="328" t="s">
        <v>52</v>
      </c>
      <c r="C260" s="328"/>
      <c r="D260" s="328"/>
      <c r="E260" s="325" t="s">
        <v>53</v>
      </c>
      <c r="F260" s="325"/>
      <c r="G260" s="325"/>
      <c r="H260" s="142"/>
      <c r="I260" s="143">
        <v>1692</v>
      </c>
      <c r="J260" s="143">
        <v>3000</v>
      </c>
      <c r="K260" s="143">
        <v>1668</v>
      </c>
      <c r="L260" s="99">
        <f t="shared" si="9"/>
        <v>0.556</v>
      </c>
      <c r="M260" s="27">
        <f>K260/K451</f>
        <v>0.0002371403130229385</v>
      </c>
      <c r="N260" s="133"/>
    </row>
    <row r="261" spans="2:14" ht="12.75">
      <c r="B261" s="328" t="s">
        <v>169</v>
      </c>
      <c r="C261" s="328"/>
      <c r="D261" s="328"/>
      <c r="E261" s="325" t="s">
        <v>170</v>
      </c>
      <c r="F261" s="325"/>
      <c r="G261" s="325"/>
      <c r="H261" s="142"/>
      <c r="I261" s="143">
        <v>43500</v>
      </c>
      <c r="J261" s="143">
        <v>62000</v>
      </c>
      <c r="K261" s="143">
        <v>46500</v>
      </c>
      <c r="L261" s="99">
        <f t="shared" si="9"/>
        <v>0.75</v>
      </c>
      <c r="M261" s="27">
        <f>K261/K451</f>
        <v>0.0066109259925459475</v>
      </c>
      <c r="N261" s="133"/>
    </row>
    <row r="262" spans="2:14" ht="30" customHeight="1">
      <c r="B262" s="326" t="s">
        <v>593</v>
      </c>
      <c r="C262" s="328"/>
      <c r="D262" s="328"/>
      <c r="E262" s="356" t="s">
        <v>594</v>
      </c>
      <c r="F262" s="357"/>
      <c r="G262" s="357"/>
      <c r="H262" s="142"/>
      <c r="I262" s="143">
        <v>46</v>
      </c>
      <c r="J262" s="143">
        <v>0</v>
      </c>
      <c r="K262" s="143">
        <v>0</v>
      </c>
      <c r="L262" s="27" t="s">
        <v>13</v>
      </c>
      <c r="M262" s="27">
        <f>K262/K451</f>
        <v>0</v>
      </c>
      <c r="N262" s="133"/>
    </row>
    <row r="263" spans="2:14" ht="12.75">
      <c r="B263" s="326" t="s">
        <v>171</v>
      </c>
      <c r="C263" s="328"/>
      <c r="D263" s="328"/>
      <c r="E263" s="325" t="s">
        <v>172</v>
      </c>
      <c r="F263" s="325"/>
      <c r="G263" s="325"/>
      <c r="H263" s="142"/>
      <c r="I263" s="143">
        <v>54.85</v>
      </c>
      <c r="J263" s="143">
        <v>273</v>
      </c>
      <c r="K263" s="143">
        <v>44.5</v>
      </c>
      <c r="L263" s="99">
        <f t="shared" si="9"/>
        <v>0.163003663003663</v>
      </c>
      <c r="M263" s="27">
        <f>K263/K451</f>
        <v>6.326585089640746E-06</v>
      </c>
      <c r="N263" s="133"/>
    </row>
    <row r="264" spans="2:14" ht="12.75">
      <c r="B264" s="327" t="s">
        <v>175</v>
      </c>
      <c r="C264" s="327"/>
      <c r="D264" s="327"/>
      <c r="E264" s="325" t="s">
        <v>176</v>
      </c>
      <c r="F264" s="325"/>
      <c r="G264" s="325"/>
      <c r="H264" s="142"/>
      <c r="I264" s="143">
        <v>408</v>
      </c>
      <c r="J264" s="143">
        <v>0</v>
      </c>
      <c r="K264" s="143">
        <v>0</v>
      </c>
      <c r="L264" s="27" t="s">
        <v>13</v>
      </c>
      <c r="M264" s="27">
        <f>K264/K451</f>
        <v>0</v>
      </c>
      <c r="N264" s="133"/>
    </row>
    <row r="265" spans="2:14" ht="19.5" customHeight="1">
      <c r="B265" s="341" t="s">
        <v>279</v>
      </c>
      <c r="C265" s="341"/>
      <c r="D265" s="341"/>
      <c r="E265" s="342" t="s">
        <v>280</v>
      </c>
      <c r="F265" s="342"/>
      <c r="G265" s="342"/>
      <c r="H265" s="139"/>
      <c r="I265" s="140">
        <f>SUM(I266:I274)</f>
        <v>68674.05</v>
      </c>
      <c r="J265" s="140">
        <f>SUM(J266:J274)</f>
        <v>142022</v>
      </c>
      <c r="K265" s="140">
        <f>SUM(K266:K274)</f>
        <v>77232.46</v>
      </c>
      <c r="L265" s="50">
        <f aca="true" t="shared" si="11" ref="L265:L299">K265/J265</f>
        <v>0.5438063116981876</v>
      </c>
      <c r="M265" s="50">
        <f>K265/K451</f>
        <v>0.010980173704994952</v>
      </c>
      <c r="N265" s="133"/>
    </row>
    <row r="266" spans="2:14" ht="12.75" customHeight="1">
      <c r="B266" s="328" t="s">
        <v>34</v>
      </c>
      <c r="C266" s="328"/>
      <c r="D266" s="328"/>
      <c r="E266" s="325" t="s">
        <v>35</v>
      </c>
      <c r="F266" s="325"/>
      <c r="G266" s="325"/>
      <c r="H266" s="155"/>
      <c r="I266" s="150">
        <v>3934.79</v>
      </c>
      <c r="J266" s="150">
        <v>8000</v>
      </c>
      <c r="K266" s="150">
        <v>4004.86</v>
      </c>
      <c r="L266" s="125">
        <f>K266/J266</f>
        <v>0.5006075</v>
      </c>
      <c r="M266" s="125">
        <f>K266/K451</f>
        <v>0.0005693727542044638</v>
      </c>
      <c r="N266" s="133"/>
    </row>
    <row r="267" spans="2:14" ht="12.75" customHeight="1">
      <c r="B267" s="328" t="s">
        <v>36</v>
      </c>
      <c r="C267" s="328"/>
      <c r="D267" s="328"/>
      <c r="E267" s="325" t="s">
        <v>37</v>
      </c>
      <c r="F267" s="325"/>
      <c r="G267" s="325"/>
      <c r="H267" s="142"/>
      <c r="I267" s="143">
        <v>46362.93</v>
      </c>
      <c r="J267" s="143">
        <v>100000</v>
      </c>
      <c r="K267" s="143">
        <v>52103.24</v>
      </c>
      <c r="L267" s="99">
        <f t="shared" si="11"/>
        <v>0.5210324</v>
      </c>
      <c r="M267" s="27">
        <f>K267/K451</f>
        <v>0.00740754115294322</v>
      </c>
      <c r="N267" s="133"/>
    </row>
    <row r="268" spans="2:14" ht="12.75" customHeight="1">
      <c r="B268" s="328" t="s">
        <v>38</v>
      </c>
      <c r="C268" s="328"/>
      <c r="D268" s="328"/>
      <c r="E268" s="325" t="s">
        <v>39</v>
      </c>
      <c r="F268" s="325"/>
      <c r="G268" s="325"/>
      <c r="H268" s="142"/>
      <c r="I268" s="143">
        <v>4560.11</v>
      </c>
      <c r="J268" s="143">
        <v>5022</v>
      </c>
      <c r="K268" s="143">
        <v>5021.3</v>
      </c>
      <c r="L268" s="99">
        <f t="shared" si="11"/>
        <v>0.9998606133014736</v>
      </c>
      <c r="M268" s="27">
        <f>K268/K451</f>
        <v>0.0007138804878789455</v>
      </c>
      <c r="N268" s="133"/>
    </row>
    <row r="269" spans="2:14" ht="12.75" customHeight="1">
      <c r="B269" s="328" t="s">
        <v>40</v>
      </c>
      <c r="C269" s="328"/>
      <c r="D269" s="328"/>
      <c r="E269" s="325" t="s">
        <v>41</v>
      </c>
      <c r="F269" s="325"/>
      <c r="G269" s="325"/>
      <c r="H269" s="142"/>
      <c r="I269" s="143">
        <v>8383.56</v>
      </c>
      <c r="J269" s="143">
        <v>18000</v>
      </c>
      <c r="K269" s="143">
        <v>10162.36</v>
      </c>
      <c r="L269" s="99">
        <f t="shared" si="11"/>
        <v>0.5645755555555556</v>
      </c>
      <c r="M269" s="27">
        <f>K269/K451</f>
        <v>0.0014447873090238546</v>
      </c>
      <c r="N269" s="133"/>
    </row>
    <row r="270" spans="2:14" ht="12.75" customHeight="1">
      <c r="B270" s="328" t="s">
        <v>42</v>
      </c>
      <c r="C270" s="328"/>
      <c r="D270" s="328"/>
      <c r="E270" s="325" t="s">
        <v>43</v>
      </c>
      <c r="F270" s="325"/>
      <c r="G270" s="325"/>
      <c r="H270" s="142"/>
      <c r="I270" s="143">
        <v>1082.66</v>
      </c>
      <c r="J270" s="143">
        <v>2800</v>
      </c>
      <c r="K270" s="143">
        <v>1440.7</v>
      </c>
      <c r="L270" s="99">
        <f t="shared" si="11"/>
        <v>0.5145357142857143</v>
      </c>
      <c r="M270" s="27">
        <f>K270/K451</f>
        <v>0.0002048249694077623</v>
      </c>
      <c r="N270" s="133"/>
    </row>
    <row r="271" spans="2:14" ht="12.75" customHeight="1">
      <c r="B271" s="328" t="s">
        <v>18</v>
      </c>
      <c r="C271" s="328"/>
      <c r="D271" s="328"/>
      <c r="E271" s="325" t="s">
        <v>19</v>
      </c>
      <c r="F271" s="325"/>
      <c r="G271" s="325"/>
      <c r="H271" s="142"/>
      <c r="I271" s="143">
        <v>0</v>
      </c>
      <c r="J271" s="143">
        <v>1500</v>
      </c>
      <c r="K271" s="143">
        <v>0</v>
      </c>
      <c r="L271" s="99">
        <f t="shared" si="11"/>
        <v>0</v>
      </c>
      <c r="M271" s="27">
        <f>K271/K451</f>
        <v>0</v>
      </c>
      <c r="N271" s="133"/>
    </row>
    <row r="272" spans="2:14" ht="12.75" customHeight="1">
      <c r="B272" s="328" t="s">
        <v>253</v>
      </c>
      <c r="C272" s="328"/>
      <c r="D272" s="328"/>
      <c r="E272" s="325" t="s">
        <v>254</v>
      </c>
      <c r="F272" s="325"/>
      <c r="G272" s="325"/>
      <c r="H272" s="142"/>
      <c r="I272" s="143">
        <v>0</v>
      </c>
      <c r="J272" s="143">
        <v>500</v>
      </c>
      <c r="K272" s="143">
        <v>0</v>
      </c>
      <c r="L272" s="99">
        <f t="shared" si="11"/>
        <v>0</v>
      </c>
      <c r="M272" s="27">
        <f>K272/K451</f>
        <v>0</v>
      </c>
      <c r="N272" s="133"/>
    </row>
    <row r="273" spans="2:14" ht="12.75" customHeight="1">
      <c r="B273" s="328" t="s">
        <v>154</v>
      </c>
      <c r="C273" s="328"/>
      <c r="D273" s="328"/>
      <c r="E273" s="325" t="s">
        <v>155</v>
      </c>
      <c r="F273" s="325"/>
      <c r="G273" s="325"/>
      <c r="H273" s="142"/>
      <c r="I273" s="143">
        <v>0</v>
      </c>
      <c r="J273" s="143">
        <v>200</v>
      </c>
      <c r="K273" s="143">
        <v>0</v>
      </c>
      <c r="L273" s="99">
        <f t="shared" si="11"/>
        <v>0</v>
      </c>
      <c r="M273" s="27">
        <f>K273/K451</f>
        <v>0</v>
      </c>
      <c r="N273" s="133"/>
    </row>
    <row r="274" spans="2:14" ht="12.75" customHeight="1">
      <c r="B274" s="328" t="s">
        <v>169</v>
      </c>
      <c r="C274" s="328"/>
      <c r="D274" s="328"/>
      <c r="E274" s="325" t="s">
        <v>170</v>
      </c>
      <c r="F274" s="325"/>
      <c r="G274" s="325"/>
      <c r="H274" s="142"/>
      <c r="I274" s="143">
        <v>4350</v>
      </c>
      <c r="J274" s="143">
        <v>6000</v>
      </c>
      <c r="K274" s="143">
        <v>4500</v>
      </c>
      <c r="L274" s="99">
        <f t="shared" si="11"/>
        <v>0.75</v>
      </c>
      <c r="M274" s="166">
        <f>K274/K451</f>
        <v>0.0006397670315367046</v>
      </c>
      <c r="N274" s="133"/>
    </row>
    <row r="275" spans="2:14" ht="16.5" customHeight="1">
      <c r="B275" s="341" t="s">
        <v>293</v>
      </c>
      <c r="C275" s="341"/>
      <c r="D275" s="341"/>
      <c r="E275" s="342" t="s">
        <v>294</v>
      </c>
      <c r="F275" s="342"/>
      <c r="G275" s="342"/>
      <c r="H275" s="139"/>
      <c r="I275" s="140">
        <f>SUM(I276:I278)</f>
        <v>164668.08</v>
      </c>
      <c r="J275" s="140">
        <f>SUM(J276:J278)</f>
        <v>367000</v>
      </c>
      <c r="K275" s="140">
        <f>SUM(K276:K278)</f>
        <v>245995.47</v>
      </c>
      <c r="L275" s="50">
        <f t="shared" si="11"/>
        <v>0.6702873841961853</v>
      </c>
      <c r="M275" s="50">
        <f>K275/K451</f>
        <v>0.034973287025194776</v>
      </c>
      <c r="N275" s="133"/>
    </row>
    <row r="276" spans="2:14" ht="39" customHeight="1">
      <c r="B276" s="328" t="s">
        <v>518</v>
      </c>
      <c r="C276" s="328"/>
      <c r="D276" s="328"/>
      <c r="E276" s="361" t="s">
        <v>519</v>
      </c>
      <c r="F276" s="361"/>
      <c r="G276" s="361"/>
      <c r="H276" s="131"/>
      <c r="I276" s="143">
        <v>0</v>
      </c>
      <c r="J276" s="143">
        <v>0</v>
      </c>
      <c r="K276" s="143">
        <v>0</v>
      </c>
      <c r="L276" s="167" t="s">
        <v>13</v>
      </c>
      <c r="M276" s="167" t="s">
        <v>13</v>
      </c>
      <c r="N276" s="133"/>
    </row>
    <row r="277" spans="2:14" ht="26.25" customHeight="1">
      <c r="B277" s="328" t="s">
        <v>520</v>
      </c>
      <c r="C277" s="328"/>
      <c r="D277" s="328"/>
      <c r="E277" s="361" t="s">
        <v>521</v>
      </c>
      <c r="F277" s="361"/>
      <c r="G277" s="361"/>
      <c r="H277" s="131"/>
      <c r="I277" s="143">
        <v>160000</v>
      </c>
      <c r="J277" s="143">
        <v>350000</v>
      </c>
      <c r="K277" s="143">
        <v>230000</v>
      </c>
      <c r="L277" s="27">
        <f>K277/J277</f>
        <v>0.6571428571428571</v>
      </c>
      <c r="M277" s="27">
        <f>K277/K451</f>
        <v>0.03269920383409824</v>
      </c>
      <c r="N277" s="133"/>
    </row>
    <row r="278" spans="2:14" ht="24.75" customHeight="1">
      <c r="B278" s="326" t="s">
        <v>368</v>
      </c>
      <c r="C278" s="328"/>
      <c r="D278" s="328"/>
      <c r="E278" s="360" t="s">
        <v>525</v>
      </c>
      <c r="F278" s="361"/>
      <c r="G278" s="361"/>
      <c r="H278" s="131"/>
      <c r="I278" s="143">
        <v>4668.08</v>
      </c>
      <c r="J278" s="143">
        <v>17000</v>
      </c>
      <c r="K278" s="143">
        <v>15995.47</v>
      </c>
      <c r="L278" s="27">
        <f>K278/J278</f>
        <v>0.9409099999999999</v>
      </c>
      <c r="M278" s="27">
        <f>K278/K451</f>
        <v>0.0022740831910965363</v>
      </c>
      <c r="N278" s="133"/>
    </row>
    <row r="279" spans="2:14" ht="16.5" customHeight="1">
      <c r="B279" s="341" t="s">
        <v>295</v>
      </c>
      <c r="C279" s="341"/>
      <c r="D279" s="341"/>
      <c r="E279" s="342" t="s">
        <v>296</v>
      </c>
      <c r="F279" s="342"/>
      <c r="G279" s="342"/>
      <c r="H279" s="139"/>
      <c r="I279" s="140">
        <f>SUM(I280:I300)</f>
        <v>854299.9500000001</v>
      </c>
      <c r="J279" s="140">
        <f>SUM(J280:J300)</f>
        <v>1588000</v>
      </c>
      <c r="K279" s="140">
        <f>SUM(K280:K300)</f>
        <v>957056.22</v>
      </c>
      <c r="L279" s="50">
        <f t="shared" si="11"/>
        <v>0.6026802392947103</v>
      </c>
      <c r="M279" s="50">
        <f>K279/K451</f>
        <v>0.13606511486291983</v>
      </c>
      <c r="N279" s="133"/>
    </row>
    <row r="280" spans="2:14" ht="13.5" customHeight="1">
      <c r="B280" s="328" t="s">
        <v>34</v>
      </c>
      <c r="C280" s="328"/>
      <c r="D280" s="328"/>
      <c r="E280" s="325" t="s">
        <v>35</v>
      </c>
      <c r="F280" s="325"/>
      <c r="G280" s="325"/>
      <c r="H280" s="139"/>
      <c r="I280" s="150">
        <v>37834.27</v>
      </c>
      <c r="J280" s="150">
        <v>70000</v>
      </c>
      <c r="K280" s="150">
        <v>39059.7</v>
      </c>
      <c r="L280" s="125">
        <f>K280/J280</f>
        <v>0.5579957142857143</v>
      </c>
      <c r="M280" s="125">
        <f>K280/K451</f>
        <v>0.00555313518260316</v>
      </c>
      <c r="N280" s="133"/>
    </row>
    <row r="281" spans="2:14" ht="13.5" customHeight="1">
      <c r="B281" s="326" t="s">
        <v>578</v>
      </c>
      <c r="C281" s="328"/>
      <c r="D281" s="328"/>
      <c r="E281" s="345" t="s">
        <v>579</v>
      </c>
      <c r="F281" s="325"/>
      <c r="G281" s="325"/>
      <c r="H281" s="139"/>
      <c r="I281" s="150">
        <v>0</v>
      </c>
      <c r="J281" s="150">
        <v>0</v>
      </c>
      <c r="K281" s="150">
        <v>0</v>
      </c>
      <c r="L281" s="167" t="s">
        <v>13</v>
      </c>
      <c r="M281" s="167" t="s">
        <v>13</v>
      </c>
      <c r="N281" s="133"/>
    </row>
    <row r="282" spans="2:14" ht="12.75" customHeight="1">
      <c r="B282" s="328" t="s">
        <v>36</v>
      </c>
      <c r="C282" s="328"/>
      <c r="D282" s="328"/>
      <c r="E282" s="325" t="s">
        <v>37</v>
      </c>
      <c r="F282" s="325"/>
      <c r="G282" s="325"/>
      <c r="H282" s="142"/>
      <c r="I282" s="143">
        <v>485650.79</v>
      </c>
      <c r="J282" s="143">
        <v>1020000</v>
      </c>
      <c r="K282" s="143">
        <v>538852.84</v>
      </c>
      <c r="L282" s="99">
        <f t="shared" si="11"/>
        <v>0.5282870980392157</v>
      </c>
      <c r="M282" s="27">
        <f>K282/K451</f>
        <v>0.07660895152931618</v>
      </c>
      <c r="N282" s="133"/>
    </row>
    <row r="283" spans="2:14" ht="12.75" customHeight="1">
      <c r="B283" s="328" t="s">
        <v>38</v>
      </c>
      <c r="C283" s="328"/>
      <c r="D283" s="328"/>
      <c r="E283" s="325" t="s">
        <v>39</v>
      </c>
      <c r="F283" s="325"/>
      <c r="G283" s="325"/>
      <c r="H283" s="142"/>
      <c r="I283" s="143">
        <v>79503.69</v>
      </c>
      <c r="J283" s="143">
        <v>81400</v>
      </c>
      <c r="K283" s="143">
        <v>81365.73</v>
      </c>
      <c r="L283" s="99">
        <f t="shared" si="11"/>
        <v>0.9995789926289925</v>
      </c>
      <c r="M283" s="27">
        <f>K283/K451</f>
        <v>0.011567802566870443</v>
      </c>
      <c r="N283" s="133"/>
    </row>
    <row r="284" spans="2:14" ht="12.75" customHeight="1">
      <c r="B284" s="328" t="s">
        <v>40</v>
      </c>
      <c r="C284" s="328"/>
      <c r="D284" s="328"/>
      <c r="E284" s="325" t="s">
        <v>41</v>
      </c>
      <c r="F284" s="325"/>
      <c r="G284" s="325"/>
      <c r="H284" s="142"/>
      <c r="I284" s="143">
        <v>98047.15</v>
      </c>
      <c r="J284" s="143">
        <v>167000</v>
      </c>
      <c r="K284" s="143">
        <v>114199.13</v>
      </c>
      <c r="L284" s="99">
        <f t="shared" si="11"/>
        <v>0.683827125748503</v>
      </c>
      <c r="M284" s="27">
        <f>K284/K451</f>
        <v>0.016235741867594276</v>
      </c>
      <c r="N284" s="133"/>
    </row>
    <row r="285" spans="2:14" ht="12.75" customHeight="1">
      <c r="B285" s="328" t="s">
        <v>42</v>
      </c>
      <c r="C285" s="328"/>
      <c r="D285" s="328"/>
      <c r="E285" s="325" t="s">
        <v>43</v>
      </c>
      <c r="F285" s="325"/>
      <c r="G285" s="325"/>
      <c r="H285" s="142"/>
      <c r="I285" s="143">
        <v>13005.89</v>
      </c>
      <c r="J285" s="143">
        <v>25000</v>
      </c>
      <c r="K285" s="143">
        <v>13989.3</v>
      </c>
      <c r="L285" s="99">
        <f t="shared" si="11"/>
        <v>0.559572</v>
      </c>
      <c r="M285" s="27">
        <f>K285/K451</f>
        <v>0.0019888650965058713</v>
      </c>
      <c r="N285" s="133"/>
    </row>
    <row r="286" spans="2:14" ht="12.75" customHeight="1">
      <c r="B286" s="328" t="s">
        <v>44</v>
      </c>
      <c r="C286" s="328"/>
      <c r="D286" s="328"/>
      <c r="E286" s="325" t="s">
        <v>45</v>
      </c>
      <c r="F286" s="325"/>
      <c r="G286" s="325"/>
      <c r="H286" s="142"/>
      <c r="I286" s="143">
        <v>1490.58</v>
      </c>
      <c r="J286" s="143">
        <v>8000</v>
      </c>
      <c r="K286" s="143">
        <v>6737.57</v>
      </c>
      <c r="L286" s="27">
        <f t="shared" si="11"/>
        <v>0.84219625</v>
      </c>
      <c r="M286" s="27">
        <f>K286/K451</f>
        <v>0.0009578833685935011</v>
      </c>
      <c r="N286" s="133"/>
    </row>
    <row r="287" spans="2:14" ht="12.75" customHeight="1">
      <c r="B287" s="326" t="s">
        <v>576</v>
      </c>
      <c r="C287" s="328"/>
      <c r="D287" s="328"/>
      <c r="E287" s="325" t="s">
        <v>45</v>
      </c>
      <c r="F287" s="325"/>
      <c r="G287" s="325"/>
      <c r="H287" s="142"/>
      <c r="I287" s="143">
        <v>0</v>
      </c>
      <c r="J287" s="143">
        <v>0</v>
      </c>
      <c r="K287" s="143">
        <v>0</v>
      </c>
      <c r="L287" s="167" t="s">
        <v>13</v>
      </c>
      <c r="M287" s="167" t="s">
        <v>13</v>
      </c>
      <c r="N287" s="133"/>
    </row>
    <row r="288" spans="2:14" ht="12.75" customHeight="1">
      <c r="B288" s="328" t="s">
        <v>18</v>
      </c>
      <c r="C288" s="328"/>
      <c r="D288" s="328"/>
      <c r="E288" s="325" t="s">
        <v>19</v>
      </c>
      <c r="F288" s="325"/>
      <c r="G288" s="325"/>
      <c r="H288" s="142"/>
      <c r="I288" s="143">
        <v>15775.86</v>
      </c>
      <c r="J288" s="143">
        <v>25000</v>
      </c>
      <c r="K288" s="143">
        <v>18865.73</v>
      </c>
      <c r="L288" s="99">
        <f t="shared" si="11"/>
        <v>0.7546292</v>
      </c>
      <c r="M288" s="27">
        <f>K288/K451</f>
        <v>0.002682149351082879</v>
      </c>
      <c r="N288" s="133"/>
    </row>
    <row r="289" spans="2:14" ht="12.75" customHeight="1">
      <c r="B289" s="328" t="s">
        <v>253</v>
      </c>
      <c r="C289" s="328"/>
      <c r="D289" s="328"/>
      <c r="E289" s="325" t="s">
        <v>254</v>
      </c>
      <c r="F289" s="325"/>
      <c r="G289" s="325"/>
      <c r="H289" s="142"/>
      <c r="I289" s="143">
        <v>1009.26</v>
      </c>
      <c r="J289" s="143">
        <v>3000</v>
      </c>
      <c r="K289" s="143">
        <v>1770.86</v>
      </c>
      <c r="L289" s="99">
        <f t="shared" si="11"/>
        <v>0.5902866666666666</v>
      </c>
      <c r="M289" s="27">
        <f>K289/K451</f>
        <v>0.00025176396565935305</v>
      </c>
      <c r="N289" s="133"/>
    </row>
    <row r="290" spans="2:14" ht="12.75" customHeight="1">
      <c r="B290" s="328" t="s">
        <v>26</v>
      </c>
      <c r="C290" s="328"/>
      <c r="D290" s="328"/>
      <c r="E290" s="325" t="s">
        <v>27</v>
      </c>
      <c r="F290" s="325"/>
      <c r="G290" s="325"/>
      <c r="H290" s="142"/>
      <c r="I290" s="143">
        <v>57109.17</v>
      </c>
      <c r="J290" s="143">
        <v>80000</v>
      </c>
      <c r="K290" s="143">
        <v>64794.75</v>
      </c>
      <c r="L290" s="99">
        <f t="shared" si="11"/>
        <v>0.809934375</v>
      </c>
      <c r="M290" s="27">
        <f>K290/K451</f>
        <v>0.009211898859258421</v>
      </c>
      <c r="N290" s="133"/>
    </row>
    <row r="291" spans="2:14" ht="12.75" customHeight="1">
      <c r="B291" s="328" t="s">
        <v>48</v>
      </c>
      <c r="C291" s="328"/>
      <c r="D291" s="328"/>
      <c r="E291" s="325" t="s">
        <v>49</v>
      </c>
      <c r="F291" s="325"/>
      <c r="G291" s="325"/>
      <c r="H291" s="142"/>
      <c r="I291" s="143">
        <v>0</v>
      </c>
      <c r="J291" s="143">
        <v>5000</v>
      </c>
      <c r="K291" s="143">
        <v>2260.07</v>
      </c>
      <c r="L291" s="99">
        <f t="shared" si="11"/>
        <v>0.452014</v>
      </c>
      <c r="M291" s="27">
        <f>K291/K451</f>
        <v>0.00032131517221448</v>
      </c>
      <c r="N291" s="133"/>
    </row>
    <row r="292" spans="2:14" ht="12.75" customHeight="1">
      <c r="B292" s="328" t="s">
        <v>154</v>
      </c>
      <c r="C292" s="328"/>
      <c r="D292" s="328"/>
      <c r="E292" s="325" t="s">
        <v>155</v>
      </c>
      <c r="F292" s="325"/>
      <c r="G292" s="325"/>
      <c r="H292" s="142"/>
      <c r="I292" s="143">
        <v>30</v>
      </c>
      <c r="J292" s="143">
        <v>1000</v>
      </c>
      <c r="K292" s="143">
        <v>740</v>
      </c>
      <c r="L292" s="99">
        <f t="shared" si="11"/>
        <v>0.74</v>
      </c>
      <c r="M292" s="27">
        <f>K292/K451</f>
        <v>0.00010520613407492476</v>
      </c>
      <c r="N292" s="133"/>
    </row>
    <row r="293" spans="2:14" ht="12.75" customHeight="1">
      <c r="B293" s="327" t="s">
        <v>20</v>
      </c>
      <c r="C293" s="327"/>
      <c r="D293" s="327"/>
      <c r="E293" s="325" t="s">
        <v>21</v>
      </c>
      <c r="F293" s="325"/>
      <c r="G293" s="325"/>
      <c r="H293" s="142"/>
      <c r="I293" s="143">
        <v>15640.93</v>
      </c>
      <c r="J293" s="143">
        <v>28000</v>
      </c>
      <c r="K293" s="143">
        <v>21010.06</v>
      </c>
      <c r="L293" s="27">
        <f t="shared" si="11"/>
        <v>0.7503592857142858</v>
      </c>
      <c r="M293" s="27">
        <f>K293/K451</f>
        <v>0.0029870097152462347</v>
      </c>
      <c r="N293" s="133"/>
    </row>
    <row r="294" spans="2:14" ht="12.75" customHeight="1">
      <c r="B294" s="327" t="s">
        <v>158</v>
      </c>
      <c r="C294" s="327"/>
      <c r="D294" s="327"/>
      <c r="E294" s="325" t="s">
        <v>159</v>
      </c>
      <c r="F294" s="325"/>
      <c r="G294" s="325"/>
      <c r="H294" s="142"/>
      <c r="I294" s="143">
        <v>175.44</v>
      </c>
      <c r="J294" s="143">
        <v>1000</v>
      </c>
      <c r="K294" s="143">
        <v>233.92</v>
      </c>
      <c r="L294" s="27">
        <f t="shared" si="11"/>
        <v>0.23392</v>
      </c>
      <c r="M294" s="27">
        <f>K294/K451</f>
        <v>3.325651200379243E-05</v>
      </c>
      <c r="N294" s="133"/>
    </row>
    <row r="295" spans="2:14" ht="12.75" customHeight="1">
      <c r="B295" s="328" t="s">
        <v>162</v>
      </c>
      <c r="C295" s="328"/>
      <c r="D295" s="328"/>
      <c r="E295" s="325" t="s">
        <v>163</v>
      </c>
      <c r="F295" s="325"/>
      <c r="G295" s="325"/>
      <c r="H295" s="142"/>
      <c r="I295" s="143">
        <v>3277.12</v>
      </c>
      <c r="J295" s="143">
        <v>6000</v>
      </c>
      <c r="K295" s="143">
        <v>4043.03</v>
      </c>
      <c r="L295" s="99">
        <f t="shared" si="11"/>
        <v>0.6738383333333333</v>
      </c>
      <c r="M295" s="27">
        <f>K295/K451</f>
        <v>0.0005747994003364096</v>
      </c>
      <c r="N295" s="133"/>
    </row>
    <row r="296" spans="2:14" ht="12.75" customHeight="1">
      <c r="B296" s="328" t="s">
        <v>127</v>
      </c>
      <c r="C296" s="328"/>
      <c r="D296" s="328"/>
      <c r="E296" s="325" t="s">
        <v>270</v>
      </c>
      <c r="F296" s="325"/>
      <c r="G296" s="325"/>
      <c r="H296" s="142"/>
      <c r="I296" s="143">
        <v>2520.8</v>
      </c>
      <c r="J296" s="143">
        <v>4000</v>
      </c>
      <c r="K296" s="143">
        <v>2379.55</v>
      </c>
      <c r="L296" s="99">
        <f t="shared" si="11"/>
        <v>0.5948875</v>
      </c>
      <c r="M296" s="27">
        <f>K296/K451</f>
        <v>0.0003383016977540368</v>
      </c>
      <c r="N296" s="133"/>
    </row>
    <row r="297" spans="2:14" ht="12.75" customHeight="1">
      <c r="B297" s="328" t="s">
        <v>52</v>
      </c>
      <c r="C297" s="328"/>
      <c r="D297" s="328"/>
      <c r="E297" s="325" t="s">
        <v>53</v>
      </c>
      <c r="F297" s="325"/>
      <c r="G297" s="325"/>
      <c r="H297" s="142"/>
      <c r="I297" s="143">
        <v>0</v>
      </c>
      <c r="J297" s="143">
        <v>4000</v>
      </c>
      <c r="K297" s="143">
        <v>1846.51</v>
      </c>
      <c r="L297" s="99">
        <f t="shared" si="11"/>
        <v>0.4616275</v>
      </c>
      <c r="M297" s="27">
        <f>K297/K451</f>
        <v>0.0002625191603117423</v>
      </c>
      <c r="N297" s="133"/>
    </row>
    <row r="298" spans="2:14" ht="12.75" customHeight="1">
      <c r="B298" s="328" t="s">
        <v>169</v>
      </c>
      <c r="C298" s="328"/>
      <c r="D298" s="328"/>
      <c r="E298" s="325" t="s">
        <v>170</v>
      </c>
      <c r="F298" s="325"/>
      <c r="G298" s="325"/>
      <c r="H298" s="142"/>
      <c r="I298" s="143">
        <v>42750</v>
      </c>
      <c r="J298" s="143">
        <v>55000</v>
      </c>
      <c r="K298" s="143">
        <v>43500</v>
      </c>
      <c r="L298" s="99">
        <f t="shared" si="11"/>
        <v>0.7909090909090909</v>
      </c>
      <c r="M298" s="27">
        <f>K298/K451</f>
        <v>0.006184414638188145</v>
      </c>
      <c r="N298" s="133"/>
    </row>
    <row r="299" spans="2:14" ht="12.75" customHeight="1">
      <c r="B299" s="326" t="s">
        <v>171</v>
      </c>
      <c r="C299" s="328"/>
      <c r="D299" s="328"/>
      <c r="E299" s="325" t="s">
        <v>172</v>
      </c>
      <c r="F299" s="325"/>
      <c r="G299" s="325"/>
      <c r="H299" s="142"/>
      <c r="I299" s="143">
        <v>0</v>
      </c>
      <c r="J299" s="143">
        <v>1600</v>
      </c>
      <c r="K299" s="143">
        <v>1217.47</v>
      </c>
      <c r="L299" s="99">
        <f t="shared" si="11"/>
        <v>0.76091875</v>
      </c>
      <c r="M299" s="27">
        <f>K299/K451</f>
        <v>0.00017308825952999817</v>
      </c>
      <c r="N299" s="133"/>
    </row>
    <row r="300" spans="2:14" ht="12.75" customHeight="1">
      <c r="B300" s="327" t="s">
        <v>175</v>
      </c>
      <c r="C300" s="327"/>
      <c r="D300" s="327"/>
      <c r="E300" s="325" t="s">
        <v>176</v>
      </c>
      <c r="F300" s="325"/>
      <c r="G300" s="325"/>
      <c r="H300" s="142"/>
      <c r="I300" s="143">
        <v>479</v>
      </c>
      <c r="J300" s="143">
        <v>3000</v>
      </c>
      <c r="K300" s="143">
        <v>190</v>
      </c>
      <c r="L300" s="27">
        <f>K300/J300</f>
        <v>0.06333333333333334</v>
      </c>
      <c r="M300" s="27">
        <f>K300/K451</f>
        <v>2.7012385775994196E-05</v>
      </c>
      <c r="N300" s="133"/>
    </row>
    <row r="301" spans="2:14" ht="16.5" customHeight="1">
      <c r="B301" s="341" t="s">
        <v>334</v>
      </c>
      <c r="C301" s="341"/>
      <c r="D301" s="341"/>
      <c r="E301" s="342" t="s">
        <v>335</v>
      </c>
      <c r="F301" s="342"/>
      <c r="G301" s="342"/>
      <c r="H301" s="139"/>
      <c r="I301" s="140">
        <f>SUM(I302)</f>
        <v>48429.49</v>
      </c>
      <c r="J301" s="140">
        <f>SUM(J302)</f>
        <v>68600</v>
      </c>
      <c r="K301" s="140">
        <f>SUM(K302)</f>
        <v>62521.32</v>
      </c>
      <c r="L301" s="50">
        <f>K301/J301</f>
        <v>0.9113895043731778</v>
      </c>
      <c r="M301" s="50">
        <f>K301/K451</f>
        <v>0.008888684289812534</v>
      </c>
      <c r="N301" s="133"/>
    </row>
    <row r="302" spans="2:14" ht="18" customHeight="1">
      <c r="B302" s="327" t="s">
        <v>20</v>
      </c>
      <c r="C302" s="327"/>
      <c r="D302" s="327"/>
      <c r="E302" s="325" t="s">
        <v>21</v>
      </c>
      <c r="F302" s="325"/>
      <c r="G302" s="325"/>
      <c r="H302" s="142"/>
      <c r="I302" s="143">
        <v>48429.49</v>
      </c>
      <c r="J302" s="143">
        <v>68600</v>
      </c>
      <c r="K302" s="143">
        <v>62521.32</v>
      </c>
      <c r="L302" s="27">
        <f>K302/J302</f>
        <v>0.9113895043731778</v>
      </c>
      <c r="M302" s="27">
        <f>K302/K451</f>
        <v>0.008888684289812534</v>
      </c>
      <c r="N302" s="133"/>
    </row>
    <row r="303" spans="2:14" ht="16.5" customHeight="1">
      <c r="B303" s="341" t="s">
        <v>338</v>
      </c>
      <c r="C303" s="341"/>
      <c r="D303" s="341"/>
      <c r="E303" s="342" t="s">
        <v>339</v>
      </c>
      <c r="F303" s="342"/>
      <c r="G303" s="342"/>
      <c r="H303" s="139"/>
      <c r="I303" s="140">
        <f>SUM(I304:I307)</f>
        <v>6403.67</v>
      </c>
      <c r="J303" s="140">
        <f>SUM(J304:J307)</f>
        <v>15000</v>
      </c>
      <c r="K303" s="140">
        <f>SUM(K304:K307)</f>
        <v>7680.52</v>
      </c>
      <c r="L303" s="50">
        <f>K303/J303</f>
        <v>0.5120346666666667</v>
      </c>
      <c r="M303" s="50">
        <f>K303/K451</f>
        <v>0.0010919429957907314</v>
      </c>
      <c r="N303" s="133"/>
    </row>
    <row r="304" spans="2:14" ht="12" customHeight="1">
      <c r="B304" s="328" t="s">
        <v>18</v>
      </c>
      <c r="C304" s="328"/>
      <c r="D304" s="328"/>
      <c r="E304" s="325" t="s">
        <v>19</v>
      </c>
      <c r="F304" s="325"/>
      <c r="G304" s="325"/>
      <c r="H304" s="131"/>
      <c r="I304" s="143">
        <v>244.77</v>
      </c>
      <c r="J304" s="143">
        <v>1300</v>
      </c>
      <c r="K304" s="143">
        <v>422.95</v>
      </c>
      <c r="L304" s="27">
        <f>K304/J304</f>
        <v>0.32534615384615384</v>
      </c>
      <c r="M304" s="27">
        <f>K304/K451</f>
        <v>6.01309924418776E-05</v>
      </c>
      <c r="N304" s="133"/>
    </row>
    <row r="305" spans="2:14" ht="12.75">
      <c r="B305" s="327" t="s">
        <v>20</v>
      </c>
      <c r="C305" s="327"/>
      <c r="D305" s="327"/>
      <c r="E305" s="325" t="s">
        <v>21</v>
      </c>
      <c r="F305" s="325"/>
      <c r="G305" s="325"/>
      <c r="H305" s="142"/>
      <c r="I305" s="143">
        <v>2500</v>
      </c>
      <c r="J305" s="143">
        <v>5200</v>
      </c>
      <c r="K305" s="143">
        <v>3294.78</v>
      </c>
      <c r="L305" s="27">
        <f aca="true" t="shared" si="12" ref="L305:L373">K305/J305</f>
        <v>0.6336115384615385</v>
      </c>
      <c r="M305" s="27">
        <f>K305/K451</f>
        <v>0.00046842036003700085</v>
      </c>
      <c r="N305" s="133"/>
    </row>
    <row r="306" spans="2:14" ht="12.75">
      <c r="B306" s="328" t="s">
        <v>127</v>
      </c>
      <c r="C306" s="328"/>
      <c r="D306" s="328"/>
      <c r="E306" s="325" t="s">
        <v>270</v>
      </c>
      <c r="F306" s="325"/>
      <c r="G306" s="325"/>
      <c r="H306" s="142"/>
      <c r="I306" s="143">
        <v>0</v>
      </c>
      <c r="J306" s="143">
        <v>1800</v>
      </c>
      <c r="K306" s="143">
        <v>1161.29</v>
      </c>
      <c r="L306" s="27">
        <f t="shared" si="12"/>
        <v>0.6451611111111111</v>
      </c>
      <c r="M306" s="27">
        <f>K306/K451</f>
        <v>0.00016510112356739104</v>
      </c>
      <c r="N306" s="133"/>
    </row>
    <row r="307" spans="2:14" ht="12.75">
      <c r="B307" s="327" t="s">
        <v>175</v>
      </c>
      <c r="C307" s="327"/>
      <c r="D307" s="327"/>
      <c r="E307" s="325" t="s">
        <v>176</v>
      </c>
      <c r="F307" s="325"/>
      <c r="G307" s="325"/>
      <c r="H307" s="142"/>
      <c r="I307" s="143">
        <v>3658.9</v>
      </c>
      <c r="J307" s="143">
        <v>6700</v>
      </c>
      <c r="K307" s="143">
        <v>2801.5</v>
      </c>
      <c r="L307" s="27">
        <f t="shared" si="12"/>
        <v>0.41813432835820896</v>
      </c>
      <c r="M307" s="27">
        <f>K307/K451</f>
        <v>0.00039829051974446175</v>
      </c>
      <c r="N307" s="133"/>
    </row>
    <row r="308" spans="2:14" ht="16.5" customHeight="1">
      <c r="B308" s="341" t="s">
        <v>344</v>
      </c>
      <c r="C308" s="341"/>
      <c r="D308" s="341"/>
      <c r="E308" s="342" t="s">
        <v>25</v>
      </c>
      <c r="F308" s="342"/>
      <c r="G308" s="342"/>
      <c r="H308" s="139"/>
      <c r="I308" s="140">
        <f>SUM(I309:I310)</f>
        <v>19500</v>
      </c>
      <c r="J308" s="140">
        <f>SUM(J309:J310)</f>
        <v>25350</v>
      </c>
      <c r="K308" s="140">
        <f>SUM(K309:K310)</f>
        <v>17214.489999999998</v>
      </c>
      <c r="L308" s="50">
        <f t="shared" si="12"/>
        <v>0.6790725838264299</v>
      </c>
      <c r="M308" s="50">
        <f>K308/K451</f>
        <v>0.0024473918148262856</v>
      </c>
      <c r="N308" s="133"/>
    </row>
    <row r="309" spans="2:14" ht="12.75" customHeight="1">
      <c r="B309" s="328" t="s">
        <v>18</v>
      </c>
      <c r="C309" s="328"/>
      <c r="D309" s="328"/>
      <c r="E309" s="325" t="s">
        <v>19</v>
      </c>
      <c r="F309" s="325"/>
      <c r="G309" s="325"/>
      <c r="H309" s="142"/>
      <c r="I309" s="143">
        <v>0</v>
      </c>
      <c r="J309" s="143">
        <v>2350</v>
      </c>
      <c r="K309" s="143">
        <v>2214.49</v>
      </c>
      <c r="L309" s="27">
        <f t="shared" si="12"/>
        <v>0.9423361702127658</v>
      </c>
      <c r="M309" s="27">
        <f>K309/K451</f>
        <v>0.00031483504303727043</v>
      </c>
      <c r="N309" s="133"/>
    </row>
    <row r="310" spans="2:14" ht="12.75">
      <c r="B310" s="328" t="s">
        <v>169</v>
      </c>
      <c r="C310" s="328"/>
      <c r="D310" s="328"/>
      <c r="E310" s="325" t="s">
        <v>170</v>
      </c>
      <c r="F310" s="325"/>
      <c r="G310" s="325"/>
      <c r="H310" s="142"/>
      <c r="I310" s="143">
        <v>19500</v>
      </c>
      <c r="J310" s="143">
        <v>23000</v>
      </c>
      <c r="K310" s="143">
        <v>15000</v>
      </c>
      <c r="L310" s="99">
        <f t="shared" si="12"/>
        <v>0.6521739130434783</v>
      </c>
      <c r="M310" s="27">
        <f>K310/K451</f>
        <v>0.0021325567717890154</v>
      </c>
      <c r="N310" s="133"/>
    </row>
    <row r="311" spans="2:14" ht="12.75">
      <c r="B311" s="336" t="s">
        <v>350</v>
      </c>
      <c r="C311" s="336"/>
      <c r="D311" s="336"/>
      <c r="E311" s="344" t="s">
        <v>351</v>
      </c>
      <c r="F311" s="344"/>
      <c r="G311" s="344"/>
      <c r="H311" s="129"/>
      <c r="I311" s="137">
        <f>SUM(I312,I314,I317)</f>
        <v>41920.8</v>
      </c>
      <c r="J311" s="137">
        <f>SUM(J312,J314,J317)</f>
        <v>85000</v>
      </c>
      <c r="K311" s="137">
        <f>SUM(K312,K314,K317)</f>
        <v>47755.94</v>
      </c>
      <c r="L311" s="100">
        <f t="shared" si="12"/>
        <v>0.5618345882352942</v>
      </c>
      <c r="M311" s="100">
        <f>K311/K451</f>
        <v>0.006789483549343328</v>
      </c>
      <c r="N311" s="133"/>
    </row>
    <row r="312" spans="2:14" ht="12.75">
      <c r="B312" s="341" t="s">
        <v>352</v>
      </c>
      <c r="C312" s="341"/>
      <c r="D312" s="341"/>
      <c r="E312" s="342" t="s">
        <v>523</v>
      </c>
      <c r="F312" s="342"/>
      <c r="G312" s="342"/>
      <c r="H312" s="139"/>
      <c r="I312" s="140">
        <f>SUM(I313)</f>
        <v>0</v>
      </c>
      <c r="J312" s="140">
        <f>SUM(J313)</f>
        <v>5000</v>
      </c>
      <c r="K312" s="140">
        <f>SUM(K313)</f>
        <v>0</v>
      </c>
      <c r="L312" s="50">
        <f t="shared" si="12"/>
        <v>0</v>
      </c>
      <c r="M312" s="50">
        <f>K312/K451</f>
        <v>0</v>
      </c>
      <c r="N312" s="133"/>
    </row>
    <row r="313" spans="2:14" ht="12.75">
      <c r="B313" s="352" t="s">
        <v>20</v>
      </c>
      <c r="C313" s="352"/>
      <c r="D313" s="352"/>
      <c r="E313" s="359" t="s">
        <v>21</v>
      </c>
      <c r="F313" s="359"/>
      <c r="G313" s="359"/>
      <c r="H313" s="161"/>
      <c r="I313" s="162">
        <v>0</v>
      </c>
      <c r="J313" s="162">
        <v>5000</v>
      </c>
      <c r="K313" s="162">
        <v>0</v>
      </c>
      <c r="L313" s="27">
        <f t="shared" si="12"/>
        <v>0</v>
      </c>
      <c r="M313" s="27">
        <f>K313/K451</f>
        <v>0</v>
      </c>
      <c r="N313" s="133"/>
    </row>
    <row r="314" spans="2:14" ht="12.75">
      <c r="B314" s="341" t="s">
        <v>355</v>
      </c>
      <c r="C314" s="341"/>
      <c r="D314" s="341"/>
      <c r="E314" s="342" t="s">
        <v>356</v>
      </c>
      <c r="F314" s="342"/>
      <c r="G314" s="342"/>
      <c r="H314" s="139"/>
      <c r="I314" s="140">
        <f>SUM(I316)</f>
        <v>8000</v>
      </c>
      <c r="J314" s="140">
        <f>SUM(J315:J316)</f>
        <v>12000</v>
      </c>
      <c r="K314" s="140">
        <f>SUM(K315:K316)</f>
        <v>8000</v>
      </c>
      <c r="L314" s="50">
        <f t="shared" si="12"/>
        <v>0.6666666666666666</v>
      </c>
      <c r="M314" s="50">
        <f>K314/K451</f>
        <v>0.0011373636116208082</v>
      </c>
      <c r="N314" s="133"/>
    </row>
    <row r="315" spans="2:14" ht="12.75">
      <c r="B315" s="328" t="s">
        <v>357</v>
      </c>
      <c r="C315" s="328"/>
      <c r="D315" s="328"/>
      <c r="E315" s="325" t="s">
        <v>358</v>
      </c>
      <c r="F315" s="325"/>
      <c r="G315" s="325"/>
      <c r="H315" s="142"/>
      <c r="I315" s="143">
        <v>0</v>
      </c>
      <c r="J315" s="143">
        <v>0</v>
      </c>
      <c r="K315" s="143">
        <v>0</v>
      </c>
      <c r="L315" s="167" t="s">
        <v>13</v>
      </c>
      <c r="M315" s="167" t="s">
        <v>13</v>
      </c>
      <c r="N315" s="133"/>
    </row>
    <row r="316" spans="2:14" ht="27.75" customHeight="1">
      <c r="B316" s="326" t="s">
        <v>595</v>
      </c>
      <c r="C316" s="328"/>
      <c r="D316" s="328"/>
      <c r="E316" s="356" t="s">
        <v>596</v>
      </c>
      <c r="F316" s="358"/>
      <c r="G316" s="358"/>
      <c r="H316" s="142"/>
      <c r="I316" s="143">
        <v>8000</v>
      </c>
      <c r="J316" s="143">
        <v>12000</v>
      </c>
      <c r="K316" s="143">
        <v>8000</v>
      </c>
      <c r="L316" s="27">
        <f>K316/J316</f>
        <v>0.6666666666666666</v>
      </c>
      <c r="M316" s="27">
        <f>K316/K451</f>
        <v>0.0011373636116208082</v>
      </c>
      <c r="N316" s="133"/>
    </row>
    <row r="317" spans="2:14" ht="12.75">
      <c r="B317" s="341" t="s">
        <v>359</v>
      </c>
      <c r="C317" s="341"/>
      <c r="D317" s="341"/>
      <c r="E317" s="342" t="s">
        <v>360</v>
      </c>
      <c r="F317" s="342"/>
      <c r="G317" s="342"/>
      <c r="H317" s="139"/>
      <c r="I317" s="140">
        <f>SUM(I318:I320)</f>
        <v>33920.8</v>
      </c>
      <c r="J317" s="140">
        <f>SUM(J318:J320)</f>
        <v>68000</v>
      </c>
      <c r="K317" s="140">
        <f>SUM(K318:K320)</f>
        <v>39755.94</v>
      </c>
      <c r="L317" s="50">
        <f t="shared" si="12"/>
        <v>0.5846461764705883</v>
      </c>
      <c r="M317" s="50">
        <f>K317/K451</f>
        <v>0.00565211993772252</v>
      </c>
      <c r="N317" s="133"/>
    </row>
    <row r="318" spans="2:14" ht="12.75">
      <c r="B318" s="328" t="s">
        <v>357</v>
      </c>
      <c r="C318" s="328"/>
      <c r="D318" s="328"/>
      <c r="E318" s="325" t="s">
        <v>358</v>
      </c>
      <c r="F318" s="325"/>
      <c r="G318" s="325"/>
      <c r="H318" s="142"/>
      <c r="I318" s="143">
        <v>0</v>
      </c>
      <c r="J318" s="143">
        <v>0</v>
      </c>
      <c r="K318" s="143">
        <v>0</v>
      </c>
      <c r="L318" s="167" t="s">
        <v>13</v>
      </c>
      <c r="M318" s="167" t="s">
        <v>13</v>
      </c>
      <c r="N318" s="133"/>
    </row>
    <row r="319" spans="2:14" ht="26.25" customHeight="1">
      <c r="B319" s="326" t="s">
        <v>595</v>
      </c>
      <c r="C319" s="328"/>
      <c r="D319" s="328"/>
      <c r="E319" s="356" t="s">
        <v>596</v>
      </c>
      <c r="F319" s="357"/>
      <c r="G319" s="357"/>
      <c r="H319" s="142"/>
      <c r="I319" s="143">
        <v>31000</v>
      </c>
      <c r="J319" s="143">
        <v>60000</v>
      </c>
      <c r="K319" s="143">
        <v>35000</v>
      </c>
      <c r="L319" s="27">
        <f t="shared" si="12"/>
        <v>0.5833333333333334</v>
      </c>
      <c r="M319" s="27">
        <f>K319/K451</f>
        <v>0.004975965800841036</v>
      </c>
      <c r="N319" s="133"/>
    </row>
    <row r="320" spans="2:14" ht="12.75">
      <c r="B320" s="328" t="s">
        <v>44</v>
      </c>
      <c r="C320" s="328"/>
      <c r="D320" s="328"/>
      <c r="E320" s="325" t="s">
        <v>45</v>
      </c>
      <c r="F320" s="325"/>
      <c r="G320" s="325"/>
      <c r="H320" s="142"/>
      <c r="I320" s="143">
        <v>2920.8</v>
      </c>
      <c r="J320" s="143">
        <v>8000</v>
      </c>
      <c r="K320" s="143">
        <v>4755.94</v>
      </c>
      <c r="L320" s="27">
        <f t="shared" si="12"/>
        <v>0.5944925</v>
      </c>
      <c r="M320" s="27">
        <f>K320/K451</f>
        <v>0.0006761541368814832</v>
      </c>
      <c r="N320" s="133"/>
    </row>
    <row r="321" spans="2:14" ht="12.75">
      <c r="B321" s="336" t="s">
        <v>365</v>
      </c>
      <c r="C321" s="336"/>
      <c r="D321" s="336"/>
      <c r="E321" s="344" t="s">
        <v>366</v>
      </c>
      <c r="F321" s="344"/>
      <c r="G321" s="344"/>
      <c r="H321" s="129"/>
      <c r="I321" s="137">
        <f>SUM(I322,I326,I334,I340,I342,I345,I347,I349,I388,I328)</f>
        <v>1191251.0399999998</v>
      </c>
      <c r="J321" s="137">
        <f>SUM(J322,J324,J326,J328,J334,J340,J342,J345,J347,J349,J388)</f>
        <v>2416344</v>
      </c>
      <c r="K321" s="137">
        <f>SUM(K322,K326,K328,K334,K340,K342,K345,K347,K349,K388,K324)</f>
        <v>1274061.93</v>
      </c>
      <c r="L321" s="100">
        <f t="shared" si="12"/>
        <v>0.5272684394274987</v>
      </c>
      <c r="M321" s="100">
        <f>K321/K451</f>
        <v>0.18113395976667215</v>
      </c>
      <c r="N321" s="133"/>
    </row>
    <row r="322" spans="2:14" ht="12.75">
      <c r="B322" s="351" t="s">
        <v>367</v>
      </c>
      <c r="C322" s="341"/>
      <c r="D322" s="341"/>
      <c r="E322" s="350" t="s">
        <v>524</v>
      </c>
      <c r="F322" s="342"/>
      <c r="G322" s="342"/>
      <c r="H322" s="139"/>
      <c r="I322" s="140">
        <f>SUM(I323)</f>
        <v>92177.99</v>
      </c>
      <c r="J322" s="140">
        <f>SUM(J323)</f>
        <v>150000</v>
      </c>
      <c r="K322" s="140">
        <f>SUM(K323)</f>
        <v>111517.98</v>
      </c>
      <c r="L322" s="50">
        <f t="shared" si="12"/>
        <v>0.7434531999999999</v>
      </c>
      <c r="M322" s="50">
        <f>K322/K451</f>
        <v>0.01585456156168213</v>
      </c>
      <c r="N322" s="133"/>
    </row>
    <row r="323" spans="2:14" ht="27" customHeight="1">
      <c r="B323" s="352" t="s">
        <v>368</v>
      </c>
      <c r="C323" s="352"/>
      <c r="D323" s="352"/>
      <c r="E323" s="353" t="s">
        <v>525</v>
      </c>
      <c r="F323" s="353"/>
      <c r="G323" s="353"/>
      <c r="H323" s="161"/>
      <c r="I323" s="162">
        <v>92177.99</v>
      </c>
      <c r="J323" s="162">
        <v>150000</v>
      </c>
      <c r="K323" s="162">
        <v>111517.98</v>
      </c>
      <c r="L323" s="27">
        <f t="shared" si="12"/>
        <v>0.7434531999999999</v>
      </c>
      <c r="M323" s="27">
        <f>K323/K451</f>
        <v>0.01585456156168213</v>
      </c>
      <c r="N323" s="133"/>
    </row>
    <row r="324" spans="2:14" ht="18.75" customHeight="1">
      <c r="B324" s="351" t="s">
        <v>615</v>
      </c>
      <c r="C324" s="351"/>
      <c r="D324" s="351"/>
      <c r="E324" s="354" t="s">
        <v>617</v>
      </c>
      <c r="F324" s="354"/>
      <c r="G324" s="354"/>
      <c r="H324" s="139"/>
      <c r="I324" s="140">
        <f>SUM(I325)</f>
        <v>0</v>
      </c>
      <c r="J324" s="140">
        <f>SUM(J325)</f>
        <v>2000</v>
      </c>
      <c r="K324" s="140">
        <f>SUM(K325)</f>
        <v>1075.16</v>
      </c>
      <c r="L324" s="50">
        <f t="shared" si="12"/>
        <v>0.5375800000000001</v>
      </c>
      <c r="M324" s="50">
        <f>K324/K451</f>
        <v>0.00015285598258377853</v>
      </c>
      <c r="N324" s="133"/>
    </row>
    <row r="325" spans="2:14" ht="41.25" customHeight="1">
      <c r="B325" s="352" t="s">
        <v>616</v>
      </c>
      <c r="C325" s="352"/>
      <c r="D325" s="352"/>
      <c r="E325" s="355" t="s">
        <v>618</v>
      </c>
      <c r="F325" s="355"/>
      <c r="G325" s="355"/>
      <c r="H325" s="161"/>
      <c r="I325" s="162">
        <v>0</v>
      </c>
      <c r="J325" s="162">
        <v>2000</v>
      </c>
      <c r="K325" s="162">
        <v>1075.16</v>
      </c>
      <c r="L325" s="27">
        <f t="shared" si="12"/>
        <v>0.5375800000000001</v>
      </c>
      <c r="M325" s="27">
        <f>K325/K451</f>
        <v>0.00015285598258377853</v>
      </c>
      <c r="N325" s="133"/>
    </row>
    <row r="326" spans="2:14" ht="15" customHeight="1">
      <c r="B326" s="351" t="s">
        <v>597</v>
      </c>
      <c r="C326" s="341"/>
      <c r="D326" s="341"/>
      <c r="E326" s="350" t="s">
        <v>537</v>
      </c>
      <c r="F326" s="342"/>
      <c r="G326" s="342"/>
      <c r="H326" s="161"/>
      <c r="I326" s="140">
        <f>SUM(I327)</f>
        <v>0</v>
      </c>
      <c r="J326" s="140">
        <f>SUM(J327)</f>
        <v>5000</v>
      </c>
      <c r="K326" s="140">
        <f>SUM(K327)</f>
        <v>0</v>
      </c>
      <c r="L326" s="50">
        <f>K326/J326</f>
        <v>0</v>
      </c>
      <c r="M326" s="50">
        <f>K326/K451</f>
        <v>0</v>
      </c>
      <c r="N326" s="133"/>
    </row>
    <row r="327" spans="2:14" ht="13.5" customHeight="1">
      <c r="B327" s="328" t="s">
        <v>371</v>
      </c>
      <c r="C327" s="328"/>
      <c r="D327" s="328"/>
      <c r="E327" s="325" t="s">
        <v>372</v>
      </c>
      <c r="F327" s="325"/>
      <c r="G327" s="325"/>
      <c r="H327" s="161"/>
      <c r="I327" s="162">
        <v>0</v>
      </c>
      <c r="J327" s="162">
        <v>5000</v>
      </c>
      <c r="K327" s="162">
        <v>0</v>
      </c>
      <c r="L327" s="27">
        <f>K327/J327</f>
        <v>0</v>
      </c>
      <c r="M327" s="27">
        <f>K327/K451</f>
        <v>0</v>
      </c>
      <c r="N327" s="133"/>
    </row>
    <row r="328" spans="2:14" ht="13.5" customHeight="1">
      <c r="B328" s="349" t="s">
        <v>598</v>
      </c>
      <c r="C328" s="349"/>
      <c r="D328" s="349"/>
      <c r="E328" s="350" t="s">
        <v>599</v>
      </c>
      <c r="F328" s="350"/>
      <c r="G328" s="350"/>
      <c r="H328" s="139"/>
      <c r="I328" s="140">
        <f>SUM(I329)</f>
        <v>2520.42</v>
      </c>
      <c r="J328" s="140">
        <f>SUM(J329:J333)</f>
        <v>36002.5</v>
      </c>
      <c r="K328" s="140">
        <f>SUM(K329:K333)</f>
        <v>7781.88</v>
      </c>
      <c r="L328" s="50">
        <f>K328/J328</f>
        <v>0.2161483230331227</v>
      </c>
      <c r="M328" s="50">
        <f>K328/K451</f>
        <v>0.001106353392749967</v>
      </c>
      <c r="N328" s="133"/>
    </row>
    <row r="329" spans="2:14" ht="13.5" customHeight="1">
      <c r="B329" s="326" t="s">
        <v>371</v>
      </c>
      <c r="C329" s="326"/>
      <c r="D329" s="326"/>
      <c r="E329" s="325" t="s">
        <v>372</v>
      </c>
      <c r="F329" s="325"/>
      <c r="G329" s="325"/>
      <c r="H329" s="161"/>
      <c r="I329" s="162">
        <v>2520.42</v>
      </c>
      <c r="J329" s="162">
        <v>0</v>
      </c>
      <c r="K329" s="162">
        <v>0</v>
      </c>
      <c r="L329" s="167" t="s">
        <v>13</v>
      </c>
      <c r="M329" s="27">
        <f>K329/K451</f>
        <v>0</v>
      </c>
      <c r="N329" s="133"/>
    </row>
    <row r="330" spans="2:14" ht="13.5" customHeight="1">
      <c r="B330" s="326" t="s">
        <v>40</v>
      </c>
      <c r="C330" s="326"/>
      <c r="D330" s="326"/>
      <c r="E330" s="325" t="s">
        <v>41</v>
      </c>
      <c r="F330" s="325"/>
      <c r="G330" s="325"/>
      <c r="H330" s="161"/>
      <c r="I330" s="162">
        <v>0</v>
      </c>
      <c r="J330" s="162">
        <v>2589.92</v>
      </c>
      <c r="K330" s="162">
        <v>0</v>
      </c>
      <c r="L330" s="27">
        <f>K330/J330</f>
        <v>0</v>
      </c>
      <c r="M330" s="27">
        <f>K330/K451</f>
        <v>0</v>
      </c>
      <c r="N330" s="133"/>
    </row>
    <row r="331" spans="2:14" ht="13.5" customHeight="1">
      <c r="B331" s="326" t="s">
        <v>42</v>
      </c>
      <c r="C331" s="326"/>
      <c r="D331" s="326"/>
      <c r="E331" s="325" t="s">
        <v>43</v>
      </c>
      <c r="F331" s="325"/>
      <c r="G331" s="325"/>
      <c r="H331" s="161"/>
      <c r="I331" s="162">
        <v>0</v>
      </c>
      <c r="J331" s="162">
        <v>368.48</v>
      </c>
      <c r="K331" s="162">
        <v>0</v>
      </c>
      <c r="L331" s="27">
        <f>K331/J331</f>
        <v>0</v>
      </c>
      <c r="M331" s="27">
        <f>K331/K451</f>
        <v>0</v>
      </c>
      <c r="N331" s="133"/>
    </row>
    <row r="332" spans="2:14" ht="13.5" customHeight="1">
      <c r="B332" s="326" t="s">
        <v>44</v>
      </c>
      <c r="C332" s="326"/>
      <c r="D332" s="326"/>
      <c r="E332" s="325" t="s">
        <v>45</v>
      </c>
      <c r="F332" s="325"/>
      <c r="G332" s="325"/>
      <c r="H332" s="161"/>
      <c r="I332" s="162">
        <v>0</v>
      </c>
      <c r="J332" s="162">
        <v>15044.1</v>
      </c>
      <c r="K332" s="162">
        <v>0</v>
      </c>
      <c r="L332" s="27">
        <f>K332/J332</f>
        <v>0</v>
      </c>
      <c r="M332" s="27">
        <f>K332/K451</f>
        <v>0</v>
      </c>
      <c r="N332" s="133"/>
    </row>
    <row r="333" spans="2:14" ht="13.5" customHeight="1">
      <c r="B333" s="326" t="s">
        <v>52</v>
      </c>
      <c r="C333" s="326"/>
      <c r="D333" s="326"/>
      <c r="E333" s="325" t="s">
        <v>53</v>
      </c>
      <c r="F333" s="325"/>
      <c r="G333" s="325"/>
      <c r="H333" s="161"/>
      <c r="I333" s="162">
        <v>0</v>
      </c>
      <c r="J333" s="162">
        <v>18000</v>
      </c>
      <c r="K333" s="162">
        <v>7781.88</v>
      </c>
      <c r="L333" s="27">
        <f>K333/J333</f>
        <v>0.4323266666666667</v>
      </c>
      <c r="M333" s="27">
        <f>K333/K451</f>
        <v>0.001106353392749967</v>
      </c>
      <c r="N333" s="133"/>
    </row>
    <row r="334" spans="2:14" ht="38.25" customHeight="1">
      <c r="B334" s="341" t="s">
        <v>369</v>
      </c>
      <c r="C334" s="341"/>
      <c r="D334" s="341"/>
      <c r="E334" s="346" t="s">
        <v>370</v>
      </c>
      <c r="F334" s="346"/>
      <c r="G334" s="346"/>
      <c r="H334" s="139"/>
      <c r="I334" s="140">
        <f>SUM(I335:I339)</f>
        <v>599587.31</v>
      </c>
      <c r="J334" s="140">
        <f>SUM(J335:J339)</f>
        <v>1217000</v>
      </c>
      <c r="K334" s="140">
        <f>SUM(K335:K339)</f>
        <v>616970.75</v>
      </c>
      <c r="L334" s="50">
        <f t="shared" si="12"/>
        <v>0.5069603533278554</v>
      </c>
      <c r="M334" s="50">
        <f>K334/K451</f>
        <v>0.08771501006054984</v>
      </c>
      <c r="N334" s="133"/>
    </row>
    <row r="335" spans="2:14" ht="52.5" customHeight="1">
      <c r="B335" s="347" t="s">
        <v>600</v>
      </c>
      <c r="C335" s="347"/>
      <c r="D335" s="347"/>
      <c r="E335" s="348" t="s">
        <v>601</v>
      </c>
      <c r="F335" s="348"/>
      <c r="G335" s="348"/>
      <c r="H335" s="155"/>
      <c r="I335" s="150">
        <v>15534.92</v>
      </c>
      <c r="J335" s="150">
        <v>0</v>
      </c>
      <c r="K335" s="150">
        <v>0</v>
      </c>
      <c r="L335" s="167" t="s">
        <v>13</v>
      </c>
      <c r="M335" s="125">
        <f>K335/K451</f>
        <v>0</v>
      </c>
      <c r="N335" s="133"/>
    </row>
    <row r="336" spans="2:14" ht="12.75" customHeight="1">
      <c r="B336" s="328" t="s">
        <v>371</v>
      </c>
      <c r="C336" s="328"/>
      <c r="D336" s="328"/>
      <c r="E336" s="325" t="s">
        <v>372</v>
      </c>
      <c r="F336" s="325"/>
      <c r="G336" s="325"/>
      <c r="H336" s="142"/>
      <c r="I336" s="143">
        <v>560988.97</v>
      </c>
      <c r="J336" s="143">
        <v>1122550</v>
      </c>
      <c r="K336" s="143">
        <v>567752.74</v>
      </c>
      <c r="L336" s="27">
        <f t="shared" si="12"/>
        <v>0.505770558104316</v>
      </c>
      <c r="M336" s="27">
        <f>K336/K451</f>
        <v>0.08071766335925121</v>
      </c>
      <c r="N336" s="133"/>
    </row>
    <row r="337" spans="2:14" ht="12.75" customHeight="1">
      <c r="B337" s="328" t="s">
        <v>36</v>
      </c>
      <c r="C337" s="328"/>
      <c r="D337" s="328"/>
      <c r="E337" s="325" t="s">
        <v>37</v>
      </c>
      <c r="F337" s="325"/>
      <c r="G337" s="325"/>
      <c r="H337" s="142"/>
      <c r="I337" s="143">
        <v>10890.23</v>
      </c>
      <c r="J337" s="143">
        <v>30400</v>
      </c>
      <c r="K337" s="143">
        <v>10890.22</v>
      </c>
      <c r="L337" s="99">
        <f t="shared" si="12"/>
        <v>0.35823092105263155</v>
      </c>
      <c r="M337" s="27">
        <f>K337/K451</f>
        <v>0.0015482674938181447</v>
      </c>
      <c r="N337" s="133"/>
    </row>
    <row r="338" spans="2:14" ht="12.75" customHeight="1">
      <c r="B338" s="328" t="s">
        <v>40</v>
      </c>
      <c r="C338" s="328"/>
      <c r="D338" s="328"/>
      <c r="E338" s="325" t="s">
        <v>41</v>
      </c>
      <c r="F338" s="325"/>
      <c r="G338" s="325"/>
      <c r="H338" s="142"/>
      <c r="I338" s="143">
        <v>11863.04</v>
      </c>
      <c r="J338" s="143">
        <v>63300</v>
      </c>
      <c r="K338" s="143">
        <v>38017.63</v>
      </c>
      <c r="L338" s="99">
        <f t="shared" si="12"/>
        <v>0.6005944707740916</v>
      </c>
      <c r="M338" s="27">
        <f>K338/K451</f>
        <v>0.005404983620257948</v>
      </c>
      <c r="N338" s="133"/>
    </row>
    <row r="339" spans="2:14" ht="12.75" customHeight="1">
      <c r="B339" s="328" t="s">
        <v>42</v>
      </c>
      <c r="C339" s="328"/>
      <c r="D339" s="328"/>
      <c r="E339" s="325" t="s">
        <v>43</v>
      </c>
      <c r="F339" s="325"/>
      <c r="G339" s="325"/>
      <c r="H339" s="142"/>
      <c r="I339" s="143">
        <v>310.15</v>
      </c>
      <c r="J339" s="143">
        <v>750</v>
      </c>
      <c r="K339" s="143">
        <v>310.16</v>
      </c>
      <c r="L339" s="99">
        <f t="shared" si="12"/>
        <v>0.4135466666666667</v>
      </c>
      <c r="M339" s="27">
        <f>K339/K451</f>
        <v>4.409558722253874E-05</v>
      </c>
      <c r="N339" s="133"/>
    </row>
    <row r="340" spans="2:14" ht="39" customHeight="1">
      <c r="B340" s="341" t="s">
        <v>379</v>
      </c>
      <c r="C340" s="341"/>
      <c r="D340" s="341"/>
      <c r="E340" s="346" t="s">
        <v>380</v>
      </c>
      <c r="F340" s="346"/>
      <c r="G340" s="346"/>
      <c r="H340" s="139"/>
      <c r="I340" s="140">
        <f>SUM(I341)</f>
        <v>12041.6</v>
      </c>
      <c r="J340" s="140">
        <f>SUM(J341)</f>
        <v>25000</v>
      </c>
      <c r="K340" s="140">
        <f>SUM(K341)</f>
        <v>18424.74</v>
      </c>
      <c r="L340" s="50">
        <f t="shared" si="12"/>
        <v>0.7369896</v>
      </c>
      <c r="M340" s="50">
        <f>K340/K451</f>
        <v>0.0026194536036967964</v>
      </c>
      <c r="N340" s="133"/>
    </row>
    <row r="341" spans="2:14" ht="12.75" customHeight="1">
      <c r="B341" s="328" t="s">
        <v>381</v>
      </c>
      <c r="C341" s="328"/>
      <c r="D341" s="328"/>
      <c r="E341" s="325" t="s">
        <v>382</v>
      </c>
      <c r="F341" s="325"/>
      <c r="G341" s="325"/>
      <c r="H341" s="142"/>
      <c r="I341" s="143">
        <v>12041.6</v>
      </c>
      <c r="J341" s="143">
        <v>25000</v>
      </c>
      <c r="K341" s="143">
        <v>18424.74</v>
      </c>
      <c r="L341" s="27">
        <f t="shared" si="12"/>
        <v>0.7369896</v>
      </c>
      <c r="M341" s="27">
        <f>K341/K451</f>
        <v>0.0026194536036967964</v>
      </c>
      <c r="N341" s="133"/>
    </row>
    <row r="342" spans="2:14" ht="27" customHeight="1">
      <c r="B342" s="341" t="s">
        <v>383</v>
      </c>
      <c r="C342" s="341"/>
      <c r="D342" s="341"/>
      <c r="E342" s="346" t="s">
        <v>384</v>
      </c>
      <c r="F342" s="346"/>
      <c r="G342" s="346"/>
      <c r="H342" s="139"/>
      <c r="I342" s="140">
        <f>SUM(I343:I344)</f>
        <v>53891.82</v>
      </c>
      <c r="J342" s="140">
        <f>SUM(J343:J344)</f>
        <v>108000</v>
      </c>
      <c r="K342" s="140">
        <f>SUM(K343:K344)</f>
        <v>53914.2</v>
      </c>
      <c r="L342" s="50">
        <f t="shared" si="12"/>
        <v>0.4992055555555555</v>
      </c>
      <c r="M342" s="50">
        <f>K342/K451</f>
        <v>0.007665006153705822</v>
      </c>
      <c r="N342" s="133"/>
    </row>
    <row r="343" spans="2:14" ht="12.75" customHeight="1">
      <c r="B343" s="328" t="s">
        <v>371</v>
      </c>
      <c r="C343" s="328"/>
      <c r="D343" s="328"/>
      <c r="E343" s="325" t="s">
        <v>372</v>
      </c>
      <c r="F343" s="325"/>
      <c r="G343" s="325"/>
      <c r="H343" s="142"/>
      <c r="I343" s="143">
        <v>53891.82</v>
      </c>
      <c r="J343" s="143">
        <v>96586.95</v>
      </c>
      <c r="K343" s="143">
        <v>46202.1</v>
      </c>
      <c r="L343" s="125">
        <f>K343/J343</f>
        <v>0.47834723013823294</v>
      </c>
      <c r="M343" s="125">
        <f>K343/K451</f>
        <v>0.006568573415058218</v>
      </c>
      <c r="N343" s="133"/>
    </row>
    <row r="344" spans="2:14" ht="12.75" customHeight="1">
      <c r="B344" s="328" t="s">
        <v>538</v>
      </c>
      <c r="C344" s="328"/>
      <c r="D344" s="328"/>
      <c r="E344" s="325" t="s">
        <v>372</v>
      </c>
      <c r="F344" s="325"/>
      <c r="G344" s="325"/>
      <c r="H344" s="142"/>
      <c r="I344" s="143">
        <v>0</v>
      </c>
      <c r="J344" s="143">
        <v>11413.05</v>
      </c>
      <c r="K344" s="143">
        <v>7712.1</v>
      </c>
      <c r="L344" s="27">
        <f t="shared" si="12"/>
        <v>0.6757264710134452</v>
      </c>
      <c r="M344" s="27">
        <f>K344/K451</f>
        <v>0.0010964327386476045</v>
      </c>
      <c r="N344" s="133"/>
    </row>
    <row r="345" spans="2:14" ht="12.75" customHeight="1">
      <c r="B345" s="341" t="s">
        <v>386</v>
      </c>
      <c r="C345" s="341"/>
      <c r="D345" s="341"/>
      <c r="E345" s="342" t="s">
        <v>387</v>
      </c>
      <c r="F345" s="342"/>
      <c r="G345" s="342"/>
      <c r="H345" s="139"/>
      <c r="I345" s="140">
        <f>SUM(I346)</f>
        <v>67961.19</v>
      </c>
      <c r="J345" s="140">
        <f>SUM(J346)</f>
        <v>125000</v>
      </c>
      <c r="K345" s="140">
        <f>SUM(K346)</f>
        <v>67765.46</v>
      </c>
      <c r="L345" s="50">
        <f t="shared" si="12"/>
        <v>0.54212368</v>
      </c>
      <c r="M345" s="50">
        <f>K345/K451</f>
        <v>0.009634246041093178</v>
      </c>
      <c r="N345" s="133"/>
    </row>
    <row r="346" spans="2:14" ht="12.75" customHeight="1">
      <c r="B346" s="328" t="s">
        <v>371</v>
      </c>
      <c r="C346" s="328"/>
      <c r="D346" s="328"/>
      <c r="E346" s="325" t="s">
        <v>372</v>
      </c>
      <c r="F346" s="325"/>
      <c r="G346" s="325"/>
      <c r="H346" s="142"/>
      <c r="I346" s="143">
        <v>67961.19</v>
      </c>
      <c r="J346" s="143">
        <v>125000</v>
      </c>
      <c r="K346" s="143">
        <v>67765.46</v>
      </c>
      <c r="L346" s="27">
        <f t="shared" si="12"/>
        <v>0.54212368</v>
      </c>
      <c r="M346" s="27">
        <f>K346/K451</f>
        <v>0.009634246041093178</v>
      </c>
      <c r="N346" s="133"/>
    </row>
    <row r="347" spans="2:14" ht="12.75" customHeight="1">
      <c r="B347" s="341" t="s">
        <v>539</v>
      </c>
      <c r="C347" s="341"/>
      <c r="D347" s="341"/>
      <c r="E347" s="342" t="s">
        <v>540</v>
      </c>
      <c r="F347" s="342"/>
      <c r="G347" s="342"/>
      <c r="H347" s="142"/>
      <c r="I347" s="140">
        <f>SUM(I348)</f>
        <v>70528.85</v>
      </c>
      <c r="J347" s="140">
        <f>SUM(J348)</f>
        <v>156000</v>
      </c>
      <c r="K347" s="140">
        <f>SUM(K348)</f>
        <v>105039.63</v>
      </c>
      <c r="L347" s="50">
        <f>K347/J347</f>
        <v>0.6733309615384616</v>
      </c>
      <c r="M347" s="50">
        <f>SUM(M348)</f>
        <v>0.014933531617514175</v>
      </c>
      <c r="N347" s="133"/>
    </row>
    <row r="348" spans="2:14" ht="12.75" customHeight="1">
      <c r="B348" s="328" t="s">
        <v>371</v>
      </c>
      <c r="C348" s="328"/>
      <c r="D348" s="328"/>
      <c r="E348" s="325" t="s">
        <v>372</v>
      </c>
      <c r="F348" s="325"/>
      <c r="G348" s="325"/>
      <c r="H348" s="142"/>
      <c r="I348" s="143">
        <v>70528.85</v>
      </c>
      <c r="J348" s="143">
        <v>156000</v>
      </c>
      <c r="K348" s="143">
        <v>105039.63</v>
      </c>
      <c r="L348" s="27">
        <f>K348/J348</f>
        <v>0.6733309615384616</v>
      </c>
      <c r="M348" s="27">
        <f>K348/K451</f>
        <v>0.014933531617514175</v>
      </c>
      <c r="N348" s="133"/>
    </row>
    <row r="349" spans="2:14" ht="12.75">
      <c r="B349" s="341" t="s">
        <v>390</v>
      </c>
      <c r="C349" s="341"/>
      <c r="D349" s="341"/>
      <c r="E349" s="342" t="s">
        <v>391</v>
      </c>
      <c r="F349" s="342"/>
      <c r="G349" s="342"/>
      <c r="H349" s="139"/>
      <c r="I349" s="140">
        <f>SUM(I350:I387)</f>
        <v>239515.15999999997</v>
      </c>
      <c r="J349" s="140">
        <f>SUM(J350:J387)</f>
        <v>497836.5</v>
      </c>
      <c r="K349" s="140">
        <f>SUM(K350:K387)</f>
        <v>250558.78000000003</v>
      </c>
      <c r="L349" s="50">
        <f t="shared" si="12"/>
        <v>0.5032953188446408</v>
      </c>
      <c r="M349" s="50">
        <f>K349/K451</f>
        <v>0.035622054868012946</v>
      </c>
      <c r="N349" s="133"/>
    </row>
    <row r="350" spans="2:14" ht="12.75">
      <c r="B350" s="328" t="s">
        <v>34</v>
      </c>
      <c r="C350" s="328"/>
      <c r="D350" s="328"/>
      <c r="E350" s="325" t="s">
        <v>35</v>
      </c>
      <c r="F350" s="325"/>
      <c r="G350" s="325"/>
      <c r="H350" s="142"/>
      <c r="I350" s="143">
        <v>706.83</v>
      </c>
      <c r="J350" s="143">
        <v>900</v>
      </c>
      <c r="K350" s="143">
        <v>124.5</v>
      </c>
      <c r="L350" s="27">
        <f t="shared" si="12"/>
        <v>0.13833333333333334</v>
      </c>
      <c r="M350" s="27">
        <f>K350/K451</f>
        <v>1.7700221205848828E-05</v>
      </c>
      <c r="N350" s="133"/>
    </row>
    <row r="351" spans="2:14" ht="12.75">
      <c r="B351" s="328" t="s">
        <v>36</v>
      </c>
      <c r="C351" s="328"/>
      <c r="D351" s="328"/>
      <c r="E351" s="325" t="s">
        <v>37</v>
      </c>
      <c r="F351" s="325"/>
      <c r="G351" s="325"/>
      <c r="H351" s="142"/>
      <c r="I351" s="143">
        <v>125585.93</v>
      </c>
      <c r="J351" s="143">
        <v>232000</v>
      </c>
      <c r="K351" s="143">
        <v>120361.44</v>
      </c>
      <c r="L351" s="27">
        <f t="shared" si="12"/>
        <v>0.5187993103448276</v>
      </c>
      <c r="M351" s="27">
        <f>K351/K451</f>
        <v>0.01711184026228515</v>
      </c>
      <c r="N351" s="133"/>
    </row>
    <row r="352" spans="2:14" ht="12.75">
      <c r="B352" s="328" t="s">
        <v>541</v>
      </c>
      <c r="C352" s="328"/>
      <c r="D352" s="328"/>
      <c r="E352" s="325" t="s">
        <v>37</v>
      </c>
      <c r="F352" s="325"/>
      <c r="G352" s="325"/>
      <c r="H352" s="142"/>
      <c r="I352" s="143">
        <v>0</v>
      </c>
      <c r="J352" s="143">
        <v>33623.26</v>
      </c>
      <c r="K352" s="143">
        <v>15346.67</v>
      </c>
      <c r="L352" s="27">
        <f t="shared" si="12"/>
        <v>0.45643016173922457</v>
      </c>
      <c r="M352" s="27">
        <f>K352/K451</f>
        <v>0.002181843002194089</v>
      </c>
      <c r="N352" s="133"/>
    </row>
    <row r="353" spans="2:14" ht="12.75">
      <c r="B353" s="328" t="s">
        <v>542</v>
      </c>
      <c r="C353" s="328"/>
      <c r="D353" s="328"/>
      <c r="E353" s="325" t="s">
        <v>37</v>
      </c>
      <c r="F353" s="325"/>
      <c r="G353" s="325"/>
      <c r="H353" s="142"/>
      <c r="I353" s="143">
        <v>0</v>
      </c>
      <c r="J353" s="143">
        <v>0</v>
      </c>
      <c r="K353" s="143">
        <v>0</v>
      </c>
      <c r="L353" s="167" t="s">
        <v>13</v>
      </c>
      <c r="M353" s="167" t="s">
        <v>13</v>
      </c>
      <c r="N353" s="133"/>
    </row>
    <row r="354" spans="2:14" ht="12.75">
      <c r="B354" s="328" t="s">
        <v>38</v>
      </c>
      <c r="C354" s="328"/>
      <c r="D354" s="328"/>
      <c r="E354" s="325" t="s">
        <v>39</v>
      </c>
      <c r="F354" s="325"/>
      <c r="G354" s="325"/>
      <c r="H354" s="142"/>
      <c r="I354" s="143">
        <v>26448.25</v>
      </c>
      <c r="J354" s="143">
        <v>26400</v>
      </c>
      <c r="K354" s="143">
        <v>23200.2</v>
      </c>
      <c r="L354" s="27">
        <f t="shared" si="12"/>
        <v>0.8787954545454546</v>
      </c>
      <c r="M354" s="27">
        <f>K354/K451</f>
        <v>0.0032983829077906346</v>
      </c>
      <c r="N354" s="133"/>
    </row>
    <row r="355" spans="2:14" ht="12.75">
      <c r="B355" s="328" t="s">
        <v>543</v>
      </c>
      <c r="C355" s="328"/>
      <c r="D355" s="328"/>
      <c r="E355" s="325" t="s">
        <v>39</v>
      </c>
      <c r="F355" s="325"/>
      <c r="G355" s="325"/>
      <c r="H355" s="142"/>
      <c r="I355" s="143">
        <v>0</v>
      </c>
      <c r="J355" s="143">
        <v>2317.44</v>
      </c>
      <c r="K355" s="143">
        <v>2317.44</v>
      </c>
      <c r="L355" s="27">
        <f>K355/J355</f>
        <v>1</v>
      </c>
      <c r="M355" s="27">
        <f>K355/K451</f>
        <v>0.00032947149101431576</v>
      </c>
      <c r="N355" s="133"/>
    </row>
    <row r="356" spans="2:14" ht="12.75">
      <c r="B356" s="328" t="s">
        <v>544</v>
      </c>
      <c r="C356" s="328"/>
      <c r="D356" s="328"/>
      <c r="E356" s="325" t="s">
        <v>39</v>
      </c>
      <c r="F356" s="325"/>
      <c r="G356" s="325"/>
      <c r="H356" s="142"/>
      <c r="I356" s="143">
        <v>0</v>
      </c>
      <c r="J356" s="143">
        <v>0</v>
      </c>
      <c r="K356" s="143">
        <v>0</v>
      </c>
      <c r="L356" s="167" t="s">
        <v>13</v>
      </c>
      <c r="M356" s="167" t="s">
        <v>13</v>
      </c>
      <c r="N356" s="133"/>
    </row>
    <row r="357" spans="2:14" ht="12.75">
      <c r="B357" s="328" t="s">
        <v>40</v>
      </c>
      <c r="C357" s="328"/>
      <c r="D357" s="328"/>
      <c r="E357" s="325" t="s">
        <v>41</v>
      </c>
      <c r="F357" s="325"/>
      <c r="G357" s="325"/>
      <c r="H357" s="142"/>
      <c r="I357" s="143">
        <v>24437.67</v>
      </c>
      <c r="J357" s="143">
        <v>44000</v>
      </c>
      <c r="K357" s="143">
        <v>24043.69</v>
      </c>
      <c r="L357" s="27">
        <f t="shared" si="12"/>
        <v>0.5464475</v>
      </c>
      <c r="M357" s="27">
        <f>K357/K451</f>
        <v>0.0034183022618863887</v>
      </c>
      <c r="N357" s="133"/>
    </row>
    <row r="358" spans="2:14" ht="12.75">
      <c r="B358" s="328" t="s">
        <v>545</v>
      </c>
      <c r="C358" s="328"/>
      <c r="D358" s="328"/>
      <c r="E358" s="325" t="s">
        <v>41</v>
      </c>
      <c r="F358" s="325"/>
      <c r="G358" s="325"/>
      <c r="H358" s="142"/>
      <c r="I358" s="143">
        <v>0</v>
      </c>
      <c r="J358" s="143">
        <v>6130.25</v>
      </c>
      <c r="K358" s="143">
        <v>2654.73</v>
      </c>
      <c r="L358" s="27">
        <f t="shared" si="12"/>
        <v>0.4330541168794095</v>
      </c>
      <c r="M358" s="27">
        <f>L358/K451</f>
        <v>6.15674993001531E-08</v>
      </c>
      <c r="N358" s="133"/>
    </row>
    <row r="359" spans="2:14" ht="12.75">
      <c r="B359" s="328" t="s">
        <v>546</v>
      </c>
      <c r="C359" s="328"/>
      <c r="D359" s="328"/>
      <c r="E359" s="325" t="s">
        <v>41</v>
      </c>
      <c r="F359" s="325"/>
      <c r="G359" s="325"/>
      <c r="H359" s="142"/>
      <c r="I359" s="143">
        <v>0</v>
      </c>
      <c r="J359" s="143">
        <v>0</v>
      </c>
      <c r="K359" s="143">
        <v>0</v>
      </c>
      <c r="L359" s="167" t="s">
        <v>13</v>
      </c>
      <c r="M359" s="167" t="s">
        <v>13</v>
      </c>
      <c r="N359" s="133"/>
    </row>
    <row r="360" spans="2:14" ht="12.75">
      <c r="B360" s="328" t="s">
        <v>42</v>
      </c>
      <c r="C360" s="328"/>
      <c r="D360" s="328"/>
      <c r="E360" s="325" t="s">
        <v>43</v>
      </c>
      <c r="F360" s="325"/>
      <c r="G360" s="325"/>
      <c r="H360" s="142"/>
      <c r="I360" s="143">
        <v>2697.85</v>
      </c>
      <c r="J360" s="143">
        <v>6000</v>
      </c>
      <c r="K360" s="143">
        <v>2524.08</v>
      </c>
      <c r="L360" s="27">
        <f t="shared" si="12"/>
        <v>0.42068</v>
      </c>
      <c r="M360" s="27">
        <f>K360/K451</f>
        <v>0.0003588495931024812</v>
      </c>
      <c r="N360" s="133"/>
    </row>
    <row r="361" spans="2:14" ht="12.75">
      <c r="B361" s="328" t="s">
        <v>547</v>
      </c>
      <c r="C361" s="328"/>
      <c r="D361" s="328"/>
      <c r="E361" s="325" t="s">
        <v>43</v>
      </c>
      <c r="F361" s="325"/>
      <c r="G361" s="325"/>
      <c r="H361" s="142"/>
      <c r="I361" s="143">
        <v>0</v>
      </c>
      <c r="J361" s="143">
        <v>872.16</v>
      </c>
      <c r="K361" s="143">
        <v>377.7</v>
      </c>
      <c r="L361" s="27">
        <f t="shared" si="12"/>
        <v>0.43306274078150797</v>
      </c>
      <c r="M361" s="27">
        <f>K361/K451</f>
        <v>5.369777951364741E-05</v>
      </c>
      <c r="N361" s="133"/>
    </row>
    <row r="362" spans="2:14" ht="12.75">
      <c r="B362" s="328" t="s">
        <v>548</v>
      </c>
      <c r="C362" s="328"/>
      <c r="D362" s="328"/>
      <c r="E362" s="325" t="s">
        <v>43</v>
      </c>
      <c r="F362" s="325"/>
      <c r="G362" s="325"/>
      <c r="H362" s="142"/>
      <c r="I362" s="143">
        <v>0</v>
      </c>
      <c r="J362" s="143">
        <v>0</v>
      </c>
      <c r="K362" s="143">
        <v>0</v>
      </c>
      <c r="L362" s="167" t="s">
        <v>13</v>
      </c>
      <c r="M362" s="167" t="s">
        <v>13</v>
      </c>
      <c r="N362" s="133"/>
    </row>
    <row r="363" spans="2:14" ht="12.75">
      <c r="B363" s="326" t="s">
        <v>44</v>
      </c>
      <c r="C363" s="328"/>
      <c r="D363" s="328"/>
      <c r="E363" s="345" t="s">
        <v>45</v>
      </c>
      <c r="F363" s="325"/>
      <c r="G363" s="325"/>
      <c r="H363" s="142"/>
      <c r="I363" s="143">
        <v>1000</v>
      </c>
      <c r="J363" s="143">
        <v>2000</v>
      </c>
      <c r="K363" s="143">
        <v>1368.25</v>
      </c>
      <c r="L363" s="27">
        <f t="shared" si="12"/>
        <v>0.684125</v>
      </c>
      <c r="M363" s="27">
        <f>K363/K451</f>
        <v>0.00019452472020002135</v>
      </c>
      <c r="N363" s="133"/>
    </row>
    <row r="364" spans="2:14" ht="12.75">
      <c r="B364" s="328" t="s">
        <v>18</v>
      </c>
      <c r="C364" s="328"/>
      <c r="D364" s="328"/>
      <c r="E364" s="325" t="s">
        <v>19</v>
      </c>
      <c r="F364" s="325"/>
      <c r="G364" s="325"/>
      <c r="H364" s="142"/>
      <c r="I364" s="143">
        <v>2601.66</v>
      </c>
      <c r="J364" s="143">
        <v>8000</v>
      </c>
      <c r="K364" s="143">
        <v>2609.01</v>
      </c>
      <c r="L364" s="27">
        <f t="shared" si="12"/>
        <v>0.32612625</v>
      </c>
      <c r="M364" s="27">
        <f>K364/K451</f>
        <v>0.00037092412954435063</v>
      </c>
      <c r="N364" s="133"/>
    </row>
    <row r="365" spans="2:14" ht="12.75">
      <c r="B365" s="328" t="s">
        <v>549</v>
      </c>
      <c r="C365" s="328"/>
      <c r="D365" s="328"/>
      <c r="E365" s="325" t="s">
        <v>19</v>
      </c>
      <c r="F365" s="325"/>
      <c r="G365" s="325"/>
      <c r="H365" s="142"/>
      <c r="I365" s="143">
        <v>0</v>
      </c>
      <c r="J365" s="143">
        <v>917.55</v>
      </c>
      <c r="K365" s="143">
        <v>72.65</v>
      </c>
      <c r="L365" s="27">
        <f t="shared" si="12"/>
        <v>0.079178246417089</v>
      </c>
      <c r="M365" s="27">
        <f>K365/K451</f>
        <v>1.0328683298031465E-05</v>
      </c>
      <c r="N365" s="133"/>
    </row>
    <row r="366" spans="2:14" ht="12.75">
      <c r="B366" s="328" t="s">
        <v>550</v>
      </c>
      <c r="C366" s="328"/>
      <c r="D366" s="328"/>
      <c r="E366" s="325" t="s">
        <v>19</v>
      </c>
      <c r="F366" s="325"/>
      <c r="G366" s="325"/>
      <c r="H366" s="142"/>
      <c r="I366" s="143">
        <v>0</v>
      </c>
      <c r="J366" s="143">
        <v>0</v>
      </c>
      <c r="K366" s="143">
        <v>0</v>
      </c>
      <c r="L366" s="167" t="s">
        <v>13</v>
      </c>
      <c r="M366" s="167" t="s">
        <v>13</v>
      </c>
      <c r="N366" s="133"/>
    </row>
    <row r="367" spans="2:14" ht="12.75">
      <c r="B367" s="328" t="s">
        <v>26</v>
      </c>
      <c r="C367" s="328"/>
      <c r="D367" s="328"/>
      <c r="E367" s="325" t="s">
        <v>27</v>
      </c>
      <c r="F367" s="325"/>
      <c r="G367" s="325"/>
      <c r="H367" s="142"/>
      <c r="I367" s="143">
        <v>13435.51</v>
      </c>
      <c r="J367" s="143">
        <v>29900</v>
      </c>
      <c r="K367" s="143">
        <v>14510.05</v>
      </c>
      <c r="L367" s="27">
        <f t="shared" si="12"/>
        <v>0.4852859531772575</v>
      </c>
      <c r="M367" s="27">
        <f>K367/K451</f>
        <v>0.0020629003590998136</v>
      </c>
      <c r="N367" s="133"/>
    </row>
    <row r="368" spans="2:14" ht="12.75">
      <c r="B368" s="328" t="s">
        <v>551</v>
      </c>
      <c r="C368" s="328"/>
      <c r="D368" s="328"/>
      <c r="E368" s="325" t="s">
        <v>27</v>
      </c>
      <c r="F368" s="325"/>
      <c r="G368" s="325"/>
      <c r="H368" s="142"/>
      <c r="I368" s="143">
        <v>0</v>
      </c>
      <c r="J368" s="143">
        <v>722.5</v>
      </c>
      <c r="K368" s="143">
        <v>33</v>
      </c>
      <c r="L368" s="27">
        <f t="shared" si="12"/>
        <v>0.045674740484429065</v>
      </c>
      <c r="M368" s="27">
        <f>K368/K451</f>
        <v>4.691624897935834E-06</v>
      </c>
      <c r="N368" s="133"/>
    </row>
    <row r="369" spans="2:14" ht="12.75">
      <c r="B369" s="328" t="s">
        <v>552</v>
      </c>
      <c r="C369" s="328"/>
      <c r="D369" s="328"/>
      <c r="E369" s="325" t="s">
        <v>27</v>
      </c>
      <c r="F369" s="325"/>
      <c r="G369" s="325"/>
      <c r="H369" s="142"/>
      <c r="I369" s="143">
        <v>0</v>
      </c>
      <c r="J369" s="143">
        <v>0</v>
      </c>
      <c r="K369" s="143">
        <v>0</v>
      </c>
      <c r="L369" s="167" t="s">
        <v>13</v>
      </c>
      <c r="M369" s="167" t="s">
        <v>13</v>
      </c>
      <c r="N369" s="133"/>
    </row>
    <row r="370" spans="2:14" ht="12.75">
      <c r="B370" s="326" t="s">
        <v>48</v>
      </c>
      <c r="C370" s="328"/>
      <c r="D370" s="328"/>
      <c r="E370" s="345" t="s">
        <v>49</v>
      </c>
      <c r="F370" s="325"/>
      <c r="G370" s="325"/>
      <c r="H370" s="142"/>
      <c r="I370" s="143">
        <v>0</v>
      </c>
      <c r="J370" s="143">
        <v>5000</v>
      </c>
      <c r="K370" s="143">
        <v>2337</v>
      </c>
      <c r="L370" s="27">
        <f t="shared" si="12"/>
        <v>0.4674</v>
      </c>
      <c r="M370" s="27">
        <f>K370/K451</f>
        <v>0.0003322523450447286</v>
      </c>
      <c r="N370" s="133"/>
    </row>
    <row r="371" spans="2:14" ht="12.75">
      <c r="B371" s="328" t="s">
        <v>154</v>
      </c>
      <c r="C371" s="328"/>
      <c r="D371" s="328"/>
      <c r="E371" s="325" t="s">
        <v>155</v>
      </c>
      <c r="F371" s="325"/>
      <c r="G371" s="325"/>
      <c r="H371" s="142"/>
      <c r="I371" s="143">
        <v>0</v>
      </c>
      <c r="J371" s="143">
        <v>600</v>
      </c>
      <c r="K371" s="143">
        <v>245</v>
      </c>
      <c r="L371" s="27">
        <f t="shared" si="12"/>
        <v>0.4083333333333333</v>
      </c>
      <c r="M371" s="27">
        <f>K371/K451</f>
        <v>3.483176060588725E-05</v>
      </c>
      <c r="N371" s="133"/>
    </row>
    <row r="372" spans="2:14" ht="12.75">
      <c r="B372" s="327" t="s">
        <v>20</v>
      </c>
      <c r="C372" s="327"/>
      <c r="D372" s="327"/>
      <c r="E372" s="325" t="s">
        <v>21</v>
      </c>
      <c r="F372" s="325"/>
      <c r="G372" s="325"/>
      <c r="H372" s="142"/>
      <c r="I372" s="143">
        <v>27326.19</v>
      </c>
      <c r="J372" s="143">
        <v>45000</v>
      </c>
      <c r="K372" s="143">
        <v>22595.72</v>
      </c>
      <c r="L372" s="27">
        <f t="shared" si="12"/>
        <v>0.5021271111111112</v>
      </c>
      <c r="M372" s="27">
        <f>K372/K451</f>
        <v>0.003212443713296566</v>
      </c>
      <c r="N372" s="133"/>
    </row>
    <row r="373" spans="2:14" ht="12.75">
      <c r="B373" s="327" t="s">
        <v>553</v>
      </c>
      <c r="C373" s="327"/>
      <c r="D373" s="327"/>
      <c r="E373" s="325" t="s">
        <v>21</v>
      </c>
      <c r="F373" s="325"/>
      <c r="G373" s="325"/>
      <c r="H373" s="142"/>
      <c r="I373" s="143">
        <v>0</v>
      </c>
      <c r="J373" s="143">
        <v>27183.59</v>
      </c>
      <c r="K373" s="143">
        <v>384.51</v>
      </c>
      <c r="L373" s="27">
        <f t="shared" si="12"/>
        <v>0.014144930820395687</v>
      </c>
      <c r="M373" s="27">
        <f>K373/K451</f>
        <v>5.466596028803962E-05</v>
      </c>
      <c r="N373" s="133"/>
    </row>
    <row r="374" spans="2:14" ht="12.75">
      <c r="B374" s="327" t="s">
        <v>530</v>
      </c>
      <c r="C374" s="327"/>
      <c r="D374" s="327"/>
      <c r="E374" s="325" t="s">
        <v>21</v>
      </c>
      <c r="F374" s="325"/>
      <c r="G374" s="325"/>
      <c r="H374" s="142"/>
      <c r="I374" s="143">
        <v>0</v>
      </c>
      <c r="J374" s="143">
        <v>0</v>
      </c>
      <c r="K374" s="143">
        <v>0</v>
      </c>
      <c r="L374" s="167" t="s">
        <v>13</v>
      </c>
      <c r="M374" s="167" t="s">
        <v>13</v>
      </c>
      <c r="N374" s="133"/>
    </row>
    <row r="375" spans="2:14" ht="12.75">
      <c r="B375" s="327" t="s">
        <v>158</v>
      </c>
      <c r="C375" s="327"/>
      <c r="D375" s="327"/>
      <c r="E375" s="325" t="s">
        <v>159</v>
      </c>
      <c r="F375" s="325"/>
      <c r="G375" s="325"/>
      <c r="H375" s="142"/>
      <c r="I375" s="143">
        <v>224.18</v>
      </c>
      <c r="J375" s="143">
        <v>1000</v>
      </c>
      <c r="K375" s="143">
        <v>326.64</v>
      </c>
      <c r="L375" s="27">
        <f aca="true" t="shared" si="13" ref="L375:L405">K375/J375</f>
        <v>0.32664</v>
      </c>
      <c r="M375" s="27">
        <f>K379/K451</f>
        <v>0.00030664460332908614</v>
      </c>
      <c r="N375" s="133"/>
    </row>
    <row r="376" spans="2:14" ht="12.75">
      <c r="B376" s="328" t="s">
        <v>162</v>
      </c>
      <c r="C376" s="328"/>
      <c r="D376" s="328"/>
      <c r="E376" s="325" t="s">
        <v>163</v>
      </c>
      <c r="F376" s="325"/>
      <c r="G376" s="325"/>
      <c r="H376" s="142"/>
      <c r="I376" s="143">
        <v>1758.69</v>
      </c>
      <c r="J376" s="143">
        <v>4000</v>
      </c>
      <c r="K376" s="143">
        <v>1834.38</v>
      </c>
      <c r="L376" s="27">
        <f t="shared" si="13"/>
        <v>0.45859500000000003</v>
      </c>
      <c r="M376" s="27">
        <f>K376/K451</f>
        <v>0.00026079463273562226</v>
      </c>
      <c r="N376" s="133"/>
    </row>
    <row r="377" spans="2:14" ht="12.75">
      <c r="B377" s="328" t="s">
        <v>554</v>
      </c>
      <c r="C377" s="328"/>
      <c r="D377" s="328"/>
      <c r="E377" s="325" t="s">
        <v>163</v>
      </c>
      <c r="F377" s="325"/>
      <c r="G377" s="325"/>
      <c r="H377" s="142"/>
      <c r="I377" s="143">
        <v>0</v>
      </c>
      <c r="J377" s="143">
        <v>133.75</v>
      </c>
      <c r="K377" s="143">
        <v>26.75</v>
      </c>
      <c r="L377" s="27">
        <f t="shared" si="13"/>
        <v>0.2</v>
      </c>
      <c r="M377" s="27">
        <f>K377/K451</f>
        <v>3.8030595763570773E-06</v>
      </c>
      <c r="N377" s="133"/>
    </row>
    <row r="378" spans="2:14" ht="12.75">
      <c r="B378" s="328" t="s">
        <v>555</v>
      </c>
      <c r="C378" s="328"/>
      <c r="D378" s="328"/>
      <c r="E378" s="325" t="s">
        <v>163</v>
      </c>
      <c r="F378" s="325"/>
      <c r="G378" s="325"/>
      <c r="H378" s="142"/>
      <c r="I378" s="143">
        <v>0</v>
      </c>
      <c r="J378" s="143">
        <v>0</v>
      </c>
      <c r="K378" s="143">
        <v>0</v>
      </c>
      <c r="L378" s="167" t="s">
        <v>13</v>
      </c>
      <c r="M378" s="167" t="s">
        <v>13</v>
      </c>
      <c r="N378" s="133"/>
    </row>
    <row r="379" spans="2:14" ht="12.75">
      <c r="B379" s="328" t="s">
        <v>127</v>
      </c>
      <c r="C379" s="328"/>
      <c r="D379" s="328"/>
      <c r="E379" s="325" t="s">
        <v>270</v>
      </c>
      <c r="F379" s="325"/>
      <c r="G379" s="325"/>
      <c r="H379" s="142"/>
      <c r="I379" s="143">
        <v>2074.74</v>
      </c>
      <c r="J379" s="143">
        <v>3000</v>
      </c>
      <c r="K379" s="143">
        <v>2156.88</v>
      </c>
      <c r="L379" s="27">
        <f t="shared" si="13"/>
        <v>0.71896</v>
      </c>
      <c r="M379" s="27">
        <f>K379/K451</f>
        <v>0.00030664460332908614</v>
      </c>
      <c r="N379" s="133"/>
    </row>
    <row r="380" spans="2:14" ht="12.75">
      <c r="B380" s="328" t="s">
        <v>556</v>
      </c>
      <c r="C380" s="328"/>
      <c r="D380" s="328"/>
      <c r="E380" s="325" t="s">
        <v>270</v>
      </c>
      <c r="F380" s="325"/>
      <c r="G380" s="325"/>
      <c r="H380" s="142"/>
      <c r="I380" s="143">
        <v>0</v>
      </c>
      <c r="J380" s="143">
        <v>936</v>
      </c>
      <c r="K380" s="143">
        <v>227.33</v>
      </c>
      <c r="L380" s="27">
        <f t="shared" si="13"/>
        <v>0.24287393162393164</v>
      </c>
      <c r="M380" s="27">
        <f>K380/K451</f>
        <v>3.2319608728719795E-05</v>
      </c>
      <c r="N380" s="133"/>
    </row>
    <row r="381" spans="2:14" ht="12.75">
      <c r="B381" s="328" t="s">
        <v>557</v>
      </c>
      <c r="C381" s="328"/>
      <c r="D381" s="328"/>
      <c r="E381" s="325" t="s">
        <v>270</v>
      </c>
      <c r="F381" s="325"/>
      <c r="G381" s="325"/>
      <c r="H381" s="142"/>
      <c r="I381" s="143">
        <v>0</v>
      </c>
      <c r="J381" s="143">
        <v>0</v>
      </c>
      <c r="K381" s="143">
        <v>0</v>
      </c>
      <c r="L381" s="167" t="s">
        <v>13</v>
      </c>
      <c r="M381" s="167" t="s">
        <v>13</v>
      </c>
      <c r="N381" s="133"/>
    </row>
    <row r="382" spans="2:14" ht="12.75" customHeight="1">
      <c r="B382" s="328" t="s">
        <v>52</v>
      </c>
      <c r="C382" s="328"/>
      <c r="D382" s="328"/>
      <c r="E382" s="325" t="s">
        <v>53</v>
      </c>
      <c r="F382" s="325"/>
      <c r="G382" s="325"/>
      <c r="H382" s="142"/>
      <c r="I382" s="143">
        <v>0</v>
      </c>
      <c r="J382" s="143">
        <v>1500</v>
      </c>
      <c r="K382" s="143">
        <v>0</v>
      </c>
      <c r="L382" s="27">
        <f t="shared" si="13"/>
        <v>0</v>
      </c>
      <c r="M382" s="27">
        <f>K382/K451</f>
        <v>0</v>
      </c>
      <c r="N382" s="133"/>
    </row>
    <row r="383" spans="2:14" ht="12.75">
      <c r="B383" s="328" t="s">
        <v>169</v>
      </c>
      <c r="C383" s="328"/>
      <c r="D383" s="328"/>
      <c r="E383" s="325" t="s">
        <v>170</v>
      </c>
      <c r="F383" s="325"/>
      <c r="G383" s="325"/>
      <c r="H383" s="142"/>
      <c r="I383" s="143">
        <v>9600</v>
      </c>
      <c r="J383" s="143">
        <v>11000</v>
      </c>
      <c r="K383" s="143">
        <v>8250</v>
      </c>
      <c r="L383" s="27">
        <f t="shared" si="13"/>
        <v>0.75</v>
      </c>
      <c r="M383" s="27">
        <f>K383/K451</f>
        <v>0.0011729062244839584</v>
      </c>
      <c r="N383" s="133"/>
    </row>
    <row r="384" spans="2:14" ht="12.75">
      <c r="B384" s="327" t="s">
        <v>70</v>
      </c>
      <c r="C384" s="327"/>
      <c r="D384" s="327"/>
      <c r="E384" s="325" t="s">
        <v>71</v>
      </c>
      <c r="F384" s="325"/>
      <c r="G384" s="325"/>
      <c r="H384" s="142"/>
      <c r="I384" s="143">
        <v>508.8</v>
      </c>
      <c r="J384" s="143">
        <v>600</v>
      </c>
      <c r="K384" s="143">
        <v>508.8</v>
      </c>
      <c r="L384" s="27">
        <f t="shared" si="13"/>
        <v>0.848</v>
      </c>
      <c r="M384" s="27">
        <f>K384/K451</f>
        <v>7.23363256990834E-05</v>
      </c>
      <c r="N384" s="133"/>
    </row>
    <row r="385" spans="2:14" ht="12.75">
      <c r="B385" s="326" t="s">
        <v>171</v>
      </c>
      <c r="C385" s="328"/>
      <c r="D385" s="328"/>
      <c r="E385" s="325" t="s">
        <v>172</v>
      </c>
      <c r="F385" s="325"/>
      <c r="G385" s="325"/>
      <c r="H385" s="142"/>
      <c r="I385" s="143">
        <v>161.86</v>
      </c>
      <c r="J385" s="143">
        <v>50</v>
      </c>
      <c r="K385" s="143">
        <v>16.74</v>
      </c>
      <c r="L385" s="27">
        <f t="shared" si="13"/>
        <v>0.3348</v>
      </c>
      <c r="M385" s="27">
        <f>K385/K451</f>
        <v>2.379933357316541E-06</v>
      </c>
      <c r="N385" s="133"/>
    </row>
    <row r="386" spans="2:14" ht="12.75">
      <c r="B386" s="326" t="s">
        <v>72</v>
      </c>
      <c r="C386" s="326"/>
      <c r="D386" s="326"/>
      <c r="E386" s="325" t="s">
        <v>73</v>
      </c>
      <c r="F386" s="325"/>
      <c r="G386" s="325"/>
      <c r="H386" s="142"/>
      <c r="I386" s="143">
        <v>0</v>
      </c>
      <c r="J386" s="143">
        <v>50</v>
      </c>
      <c r="K386" s="143">
        <v>2.62</v>
      </c>
      <c r="L386" s="27">
        <f t="shared" si="13"/>
        <v>0.0524</v>
      </c>
      <c r="M386" s="27">
        <f>K386/K451</f>
        <v>3.724865828058147E-07</v>
      </c>
      <c r="N386" s="133"/>
    </row>
    <row r="387" spans="2:14" ht="12.75" customHeight="1">
      <c r="B387" s="327" t="s">
        <v>175</v>
      </c>
      <c r="C387" s="327"/>
      <c r="D387" s="327"/>
      <c r="E387" s="325" t="s">
        <v>176</v>
      </c>
      <c r="F387" s="325"/>
      <c r="G387" s="325"/>
      <c r="H387" s="142"/>
      <c r="I387" s="143">
        <v>947</v>
      </c>
      <c r="J387" s="143">
        <v>4000</v>
      </c>
      <c r="K387" s="143">
        <v>2103</v>
      </c>
      <c r="L387" s="27">
        <f t="shared" si="13"/>
        <v>0.52575</v>
      </c>
      <c r="M387" s="27">
        <f>K387/K451</f>
        <v>0.00029898445940482</v>
      </c>
      <c r="N387" s="133"/>
    </row>
    <row r="388" spans="2:14" ht="12.75">
      <c r="B388" s="341" t="s">
        <v>425</v>
      </c>
      <c r="C388" s="341"/>
      <c r="D388" s="341"/>
      <c r="E388" s="342" t="s">
        <v>25</v>
      </c>
      <c r="F388" s="342"/>
      <c r="G388" s="342"/>
      <c r="H388" s="139"/>
      <c r="I388" s="140">
        <f>SUM(I389:I389)</f>
        <v>53026.7</v>
      </c>
      <c r="J388" s="140">
        <f>SUM(J389:J389)</f>
        <v>94505</v>
      </c>
      <c r="K388" s="140">
        <f>SUM(K389:K389)</f>
        <v>41013.35</v>
      </c>
      <c r="L388" s="50">
        <f t="shared" si="13"/>
        <v>0.43398074175969525</v>
      </c>
      <c r="M388" s="50">
        <f>K388/K451</f>
        <v>0.0058308864850835345</v>
      </c>
      <c r="N388" s="133"/>
    </row>
    <row r="389" spans="2:14" ht="12.75">
      <c r="B389" s="328" t="s">
        <v>371</v>
      </c>
      <c r="C389" s="328"/>
      <c r="D389" s="328"/>
      <c r="E389" s="325" t="s">
        <v>372</v>
      </c>
      <c r="F389" s="325"/>
      <c r="G389" s="325"/>
      <c r="H389" s="142"/>
      <c r="I389" s="143">
        <v>53026.7</v>
      </c>
      <c r="J389" s="143">
        <v>94505</v>
      </c>
      <c r="K389" s="143">
        <v>41013.35</v>
      </c>
      <c r="L389" s="27">
        <f t="shared" si="13"/>
        <v>0.43398074175969525</v>
      </c>
      <c r="M389" s="27">
        <f>K389/K451</f>
        <v>0.0058308864850835345</v>
      </c>
      <c r="N389" s="133"/>
    </row>
    <row r="390" spans="2:14" ht="12.75">
      <c r="B390" s="336" t="s">
        <v>427</v>
      </c>
      <c r="C390" s="336"/>
      <c r="D390" s="336"/>
      <c r="E390" s="344" t="s">
        <v>428</v>
      </c>
      <c r="F390" s="344"/>
      <c r="G390" s="344"/>
      <c r="H390" s="129"/>
      <c r="I390" s="137">
        <f>SUM(I391,I401)</f>
        <v>67556.86</v>
      </c>
      <c r="J390" s="137">
        <f>SUM(J391,J401)</f>
        <v>117200</v>
      </c>
      <c r="K390" s="137">
        <f>SUM(K391,K401)</f>
        <v>79259.35</v>
      </c>
      <c r="L390" s="100">
        <f t="shared" si="13"/>
        <v>0.6762743174061434</v>
      </c>
      <c r="M390" s="100">
        <f>K390/K451</f>
        <v>0.011268337571339713</v>
      </c>
      <c r="N390" s="133"/>
    </row>
    <row r="391" spans="2:14" ht="12.75">
      <c r="B391" s="341" t="s">
        <v>429</v>
      </c>
      <c r="C391" s="341"/>
      <c r="D391" s="341"/>
      <c r="E391" s="342" t="s">
        <v>430</v>
      </c>
      <c r="F391" s="342"/>
      <c r="G391" s="342"/>
      <c r="H391" s="139"/>
      <c r="I391" s="140">
        <f>SUM(I392:I400)</f>
        <v>39408.229999999996</v>
      </c>
      <c r="J391" s="140">
        <f>SUM(J392:J400)</f>
        <v>73000</v>
      </c>
      <c r="K391" s="140">
        <f>SUM(K392:K400)</f>
        <v>37363.64</v>
      </c>
      <c r="L391" s="50">
        <f t="shared" si="13"/>
        <v>0.5118306849315069</v>
      </c>
      <c r="M391" s="50">
        <f>K391/K451</f>
        <v>0.0053120055667124615</v>
      </c>
      <c r="N391" s="133"/>
    </row>
    <row r="392" spans="2:14" ht="12.75">
      <c r="B392" s="328" t="s">
        <v>34</v>
      </c>
      <c r="C392" s="328"/>
      <c r="D392" s="328"/>
      <c r="E392" s="325" t="s">
        <v>35</v>
      </c>
      <c r="F392" s="325"/>
      <c r="G392" s="325"/>
      <c r="H392" s="155"/>
      <c r="I392" s="150">
        <v>2425.85</v>
      </c>
      <c r="J392" s="150">
        <v>4300</v>
      </c>
      <c r="K392" s="150">
        <v>2350.95</v>
      </c>
      <c r="L392" s="125">
        <f t="shared" si="13"/>
        <v>0.5467325581395348</v>
      </c>
      <c r="M392" s="125">
        <f>K392/K451</f>
        <v>0.00033423562284249237</v>
      </c>
      <c r="N392" s="133"/>
    </row>
    <row r="393" spans="2:14" ht="12.75">
      <c r="B393" s="328" t="s">
        <v>36</v>
      </c>
      <c r="C393" s="328"/>
      <c r="D393" s="328"/>
      <c r="E393" s="325" t="s">
        <v>37</v>
      </c>
      <c r="F393" s="325"/>
      <c r="G393" s="325"/>
      <c r="H393" s="142"/>
      <c r="I393" s="143">
        <v>24294.87</v>
      </c>
      <c r="J393" s="143">
        <v>50000</v>
      </c>
      <c r="K393" s="143">
        <v>23189.79</v>
      </c>
      <c r="L393" s="27">
        <f t="shared" si="13"/>
        <v>0.46379580000000004</v>
      </c>
      <c r="M393" s="27">
        <f>K393/K451</f>
        <v>0.003296902913391013</v>
      </c>
      <c r="N393" s="133"/>
    </row>
    <row r="394" spans="2:14" ht="12.75">
      <c r="B394" s="328" t="s">
        <v>38</v>
      </c>
      <c r="C394" s="328"/>
      <c r="D394" s="328"/>
      <c r="E394" s="325" t="s">
        <v>39</v>
      </c>
      <c r="F394" s="325"/>
      <c r="G394" s="325"/>
      <c r="H394" s="142"/>
      <c r="I394" s="143">
        <v>3800</v>
      </c>
      <c r="J394" s="143">
        <v>3850</v>
      </c>
      <c r="K394" s="143">
        <v>3850</v>
      </c>
      <c r="L394" s="27">
        <f t="shared" si="13"/>
        <v>1</v>
      </c>
      <c r="M394" s="27">
        <f>K394/K451</f>
        <v>0.000547356238092514</v>
      </c>
      <c r="N394" s="133"/>
    </row>
    <row r="395" spans="2:14" ht="12.75">
      <c r="B395" s="328" t="s">
        <v>40</v>
      </c>
      <c r="C395" s="328"/>
      <c r="D395" s="328"/>
      <c r="E395" s="325" t="s">
        <v>41</v>
      </c>
      <c r="F395" s="325"/>
      <c r="G395" s="325"/>
      <c r="H395" s="142"/>
      <c r="I395" s="143">
        <v>5147.99</v>
      </c>
      <c r="J395" s="143">
        <v>8000</v>
      </c>
      <c r="K395" s="143">
        <v>4010.55</v>
      </c>
      <c r="L395" s="27">
        <f t="shared" si="13"/>
        <v>0.50131875</v>
      </c>
      <c r="M395" s="27">
        <f>K395/K451</f>
        <v>0.0005701817040732291</v>
      </c>
      <c r="N395" s="133"/>
    </row>
    <row r="396" spans="2:14" ht="12.75">
      <c r="B396" s="328" t="s">
        <v>42</v>
      </c>
      <c r="C396" s="328"/>
      <c r="D396" s="328"/>
      <c r="E396" s="325" t="s">
        <v>43</v>
      </c>
      <c r="F396" s="325"/>
      <c r="G396" s="325"/>
      <c r="H396" s="142"/>
      <c r="I396" s="143">
        <v>639.52</v>
      </c>
      <c r="J396" s="143">
        <v>1500</v>
      </c>
      <c r="K396" s="143">
        <v>712.35</v>
      </c>
      <c r="L396" s="27">
        <f t="shared" si="13"/>
        <v>0.4749</v>
      </c>
      <c r="M396" s="27">
        <f>K396/K451</f>
        <v>0.00010127512109226035</v>
      </c>
      <c r="N396" s="133"/>
    </row>
    <row r="397" spans="2:14" ht="12.75">
      <c r="B397" s="328" t="s">
        <v>18</v>
      </c>
      <c r="C397" s="328"/>
      <c r="D397" s="328"/>
      <c r="E397" s="325" t="s">
        <v>19</v>
      </c>
      <c r="F397" s="325"/>
      <c r="G397" s="325"/>
      <c r="H397" s="142"/>
      <c r="I397" s="143">
        <v>0</v>
      </c>
      <c r="J397" s="143">
        <v>1200</v>
      </c>
      <c r="K397" s="143">
        <v>0</v>
      </c>
      <c r="L397" s="27">
        <f t="shared" si="13"/>
        <v>0</v>
      </c>
      <c r="M397" s="27">
        <f>K397/K451</f>
        <v>0</v>
      </c>
      <c r="N397" s="133"/>
    </row>
    <row r="398" spans="2:14" ht="12.75">
      <c r="B398" s="328" t="s">
        <v>253</v>
      </c>
      <c r="C398" s="328"/>
      <c r="D398" s="328"/>
      <c r="E398" s="325" t="s">
        <v>254</v>
      </c>
      <c r="F398" s="325"/>
      <c r="G398" s="325"/>
      <c r="H398" s="142"/>
      <c r="I398" s="143">
        <v>0</v>
      </c>
      <c r="J398" s="143">
        <v>1000</v>
      </c>
      <c r="K398" s="143">
        <v>1000</v>
      </c>
      <c r="L398" s="27">
        <f t="shared" si="13"/>
        <v>1</v>
      </c>
      <c r="M398" s="27">
        <f>K398/K451</f>
        <v>0.00014217045145260103</v>
      </c>
      <c r="N398" s="133"/>
    </row>
    <row r="399" spans="2:14" ht="12.75">
      <c r="B399" s="328" t="s">
        <v>154</v>
      </c>
      <c r="C399" s="328"/>
      <c r="D399" s="328"/>
      <c r="E399" s="325" t="s">
        <v>155</v>
      </c>
      <c r="F399" s="325"/>
      <c r="G399" s="325"/>
      <c r="H399" s="142"/>
      <c r="I399" s="143">
        <v>0</v>
      </c>
      <c r="J399" s="143">
        <v>150</v>
      </c>
      <c r="K399" s="143">
        <v>0</v>
      </c>
      <c r="L399" s="27">
        <f t="shared" si="13"/>
        <v>0</v>
      </c>
      <c r="M399" s="27">
        <f>K399/K451</f>
        <v>0</v>
      </c>
      <c r="N399" s="133"/>
    </row>
    <row r="400" spans="2:14" ht="12.75">
      <c r="B400" s="328" t="s">
        <v>169</v>
      </c>
      <c r="C400" s="328"/>
      <c r="D400" s="328"/>
      <c r="E400" s="325" t="s">
        <v>170</v>
      </c>
      <c r="F400" s="325"/>
      <c r="G400" s="325"/>
      <c r="H400" s="142"/>
      <c r="I400" s="143">
        <v>3100</v>
      </c>
      <c r="J400" s="143">
        <v>3000</v>
      </c>
      <c r="K400" s="143">
        <v>2250</v>
      </c>
      <c r="L400" s="27">
        <f t="shared" si="13"/>
        <v>0.75</v>
      </c>
      <c r="M400" s="27">
        <f>K400/K451</f>
        <v>0.0003198835157683523</v>
      </c>
      <c r="N400" s="133"/>
    </row>
    <row r="401" spans="2:14" ht="12.75">
      <c r="B401" s="341" t="s">
        <v>580</v>
      </c>
      <c r="C401" s="341"/>
      <c r="D401" s="341"/>
      <c r="E401" s="342" t="s">
        <v>581</v>
      </c>
      <c r="F401" s="342"/>
      <c r="G401" s="342"/>
      <c r="H401" s="139"/>
      <c r="I401" s="140">
        <f>SUM(I402:I402)</f>
        <v>28148.63</v>
      </c>
      <c r="J401" s="140">
        <f>SUM(J402:J402)</f>
        <v>44200</v>
      </c>
      <c r="K401" s="140">
        <f>SUM(K402:K402)</f>
        <v>41895.71</v>
      </c>
      <c r="L401" s="50">
        <f t="shared" si="13"/>
        <v>0.9478667420814479</v>
      </c>
      <c r="M401" s="50">
        <f>K401/K451</f>
        <v>0.005956332004627252</v>
      </c>
      <c r="N401" s="133"/>
    </row>
    <row r="402" spans="2:14" ht="12.75">
      <c r="B402" s="328" t="s">
        <v>582</v>
      </c>
      <c r="C402" s="328"/>
      <c r="D402" s="328"/>
      <c r="E402" s="325" t="s">
        <v>583</v>
      </c>
      <c r="F402" s="325"/>
      <c r="G402" s="325"/>
      <c r="H402" s="155"/>
      <c r="I402" s="150">
        <v>28148.63</v>
      </c>
      <c r="J402" s="150">
        <v>44200</v>
      </c>
      <c r="K402" s="150">
        <v>41895.71</v>
      </c>
      <c r="L402" s="125">
        <f t="shared" si="13"/>
        <v>0.9478667420814479</v>
      </c>
      <c r="M402" s="125">
        <f>K402/K451</f>
        <v>0.005956332004627252</v>
      </c>
      <c r="N402" s="133"/>
    </row>
    <row r="403" spans="2:14" ht="12.75">
      <c r="B403" s="336" t="s">
        <v>443</v>
      </c>
      <c r="C403" s="336"/>
      <c r="D403" s="336"/>
      <c r="E403" s="338" t="s">
        <v>444</v>
      </c>
      <c r="F403" s="338"/>
      <c r="G403" s="338"/>
      <c r="H403" s="129"/>
      <c r="I403" s="137">
        <f>SUM(I404,I406,I408,I416,I422,I429,I432)</f>
        <v>315671.55</v>
      </c>
      <c r="J403" s="137">
        <f>SUM(J404,J406,J408,J416,J422,J429,J432)</f>
        <v>930659</v>
      </c>
      <c r="K403" s="137">
        <f>SUM(K404,K406,K408,K416,K422,K429,K432)</f>
        <v>345699.76</v>
      </c>
      <c r="L403" s="100">
        <f t="shared" si="13"/>
        <v>0.37145695684455854</v>
      </c>
      <c r="M403" s="100">
        <f>K403/K451</f>
        <v>0.04914829094625583</v>
      </c>
      <c r="N403" s="133"/>
    </row>
    <row r="404" spans="2:14" ht="12.75">
      <c r="B404" s="341" t="s">
        <v>445</v>
      </c>
      <c r="C404" s="341"/>
      <c r="D404" s="341"/>
      <c r="E404" s="342" t="s">
        <v>446</v>
      </c>
      <c r="F404" s="342"/>
      <c r="G404" s="342"/>
      <c r="H404" s="139"/>
      <c r="I404" s="140">
        <f>SUM(I405:I405)</f>
        <v>0</v>
      </c>
      <c r="J404" s="140">
        <f>SUM(J405:J405)</f>
        <v>1600</v>
      </c>
      <c r="K404" s="140">
        <f>SUM(K405:K405)</f>
        <v>1599</v>
      </c>
      <c r="L404" s="123">
        <f t="shared" si="13"/>
        <v>0.999375</v>
      </c>
      <c r="M404" s="123">
        <f>K404/K451</f>
        <v>0.00022733055187270905</v>
      </c>
      <c r="N404" s="133"/>
    </row>
    <row r="405" spans="2:14" ht="12.75">
      <c r="B405" s="327" t="s">
        <v>20</v>
      </c>
      <c r="C405" s="327"/>
      <c r="D405" s="327"/>
      <c r="E405" s="325" t="s">
        <v>21</v>
      </c>
      <c r="F405" s="325"/>
      <c r="G405" s="325"/>
      <c r="H405" s="142"/>
      <c r="I405" s="143">
        <v>0</v>
      </c>
      <c r="J405" s="143">
        <v>1600</v>
      </c>
      <c r="K405" s="143">
        <v>1599</v>
      </c>
      <c r="L405" s="123">
        <f t="shared" si="13"/>
        <v>0.999375</v>
      </c>
      <c r="M405" s="123">
        <f>K405/K451</f>
        <v>0.00022733055187270905</v>
      </c>
      <c r="N405" s="133"/>
    </row>
    <row r="406" spans="2:14" ht="12.75">
      <c r="B406" s="341" t="s">
        <v>449</v>
      </c>
      <c r="C406" s="341"/>
      <c r="D406" s="341"/>
      <c r="E406" s="342" t="s">
        <v>450</v>
      </c>
      <c r="F406" s="342"/>
      <c r="G406" s="342"/>
      <c r="H406" s="139"/>
      <c r="I406" s="140">
        <f>SUM(I407)</f>
        <v>4542.91</v>
      </c>
      <c r="J406" s="140">
        <f>SUM(J407)</f>
        <v>398000</v>
      </c>
      <c r="K406" s="140">
        <f>SUM(K407)</f>
        <v>270.6</v>
      </c>
      <c r="L406" s="50">
        <f aca="true" t="shared" si="14" ref="L406:L416">K406/J406</f>
        <v>0.0006798994974874373</v>
      </c>
      <c r="M406" s="50">
        <f>K406/K451</f>
        <v>3.8471324163073844E-05</v>
      </c>
      <c r="N406" s="133"/>
    </row>
    <row r="407" spans="2:14" ht="12.75">
      <c r="B407" s="327" t="s">
        <v>20</v>
      </c>
      <c r="C407" s="327"/>
      <c r="D407" s="327"/>
      <c r="E407" s="325" t="s">
        <v>21</v>
      </c>
      <c r="F407" s="325"/>
      <c r="G407" s="325"/>
      <c r="H407" s="142"/>
      <c r="I407" s="143">
        <v>4542.91</v>
      </c>
      <c r="J407" s="143">
        <v>398000</v>
      </c>
      <c r="K407" s="143">
        <v>270.6</v>
      </c>
      <c r="L407" s="27">
        <f t="shared" si="14"/>
        <v>0.0006798994974874373</v>
      </c>
      <c r="M407" s="27">
        <f>K407/K451</f>
        <v>3.8471324163073844E-05</v>
      </c>
      <c r="N407" s="133"/>
    </row>
    <row r="408" spans="2:14" ht="12.75">
      <c r="B408" s="341" t="s">
        <v>453</v>
      </c>
      <c r="C408" s="341"/>
      <c r="D408" s="341"/>
      <c r="E408" s="342" t="s">
        <v>454</v>
      </c>
      <c r="F408" s="342"/>
      <c r="G408" s="342"/>
      <c r="H408" s="139"/>
      <c r="I408" s="140">
        <f>SUM(I409:I415)</f>
        <v>30458.760000000002</v>
      </c>
      <c r="J408" s="140">
        <f>SUM(J409:J415)</f>
        <v>40800</v>
      </c>
      <c r="K408" s="140">
        <f>SUM(K409:K415)</f>
        <v>19231.93</v>
      </c>
      <c r="L408" s="50">
        <f t="shared" si="14"/>
        <v>0.47137083333333335</v>
      </c>
      <c r="M408" s="50">
        <f>K408/K451</f>
        <v>0.0027342121704048215</v>
      </c>
      <c r="N408" s="133"/>
    </row>
    <row r="409" spans="2:14" ht="12.75">
      <c r="B409" s="328" t="s">
        <v>36</v>
      </c>
      <c r="C409" s="328"/>
      <c r="D409" s="328"/>
      <c r="E409" s="325" t="s">
        <v>37</v>
      </c>
      <c r="F409" s="325"/>
      <c r="G409" s="325"/>
      <c r="H409" s="142"/>
      <c r="I409" s="143">
        <v>4614</v>
      </c>
      <c r="J409" s="143">
        <v>5000</v>
      </c>
      <c r="K409" s="143">
        <v>2913.82</v>
      </c>
      <c r="L409" s="27">
        <f t="shared" si="14"/>
        <v>0.5827640000000001</v>
      </c>
      <c r="M409" s="27">
        <f>K409/K451</f>
        <v>0.00041425910485161794</v>
      </c>
      <c r="N409" s="133"/>
    </row>
    <row r="410" spans="2:14" ht="12.75">
      <c r="B410" s="328" t="s">
        <v>38</v>
      </c>
      <c r="C410" s="328"/>
      <c r="D410" s="328"/>
      <c r="E410" s="325" t="s">
        <v>39</v>
      </c>
      <c r="F410" s="325"/>
      <c r="G410" s="325"/>
      <c r="H410" s="142"/>
      <c r="I410" s="143">
        <v>0</v>
      </c>
      <c r="J410" s="143">
        <v>0</v>
      </c>
      <c r="K410" s="143">
        <v>0</v>
      </c>
      <c r="L410" s="27" t="s">
        <v>13</v>
      </c>
      <c r="M410" s="27" t="s">
        <v>13</v>
      </c>
      <c r="N410" s="133"/>
    </row>
    <row r="411" spans="2:14" ht="12.75">
      <c r="B411" s="328" t="s">
        <v>40</v>
      </c>
      <c r="C411" s="328"/>
      <c r="D411" s="328"/>
      <c r="E411" s="325" t="s">
        <v>41</v>
      </c>
      <c r="F411" s="325"/>
      <c r="G411" s="325"/>
      <c r="H411" s="142"/>
      <c r="I411" s="143">
        <v>763.15</v>
      </c>
      <c r="J411" s="143">
        <v>1000</v>
      </c>
      <c r="K411" s="143">
        <v>208.64</v>
      </c>
      <c r="L411" s="27">
        <f t="shared" si="14"/>
        <v>0.20864</v>
      </c>
      <c r="M411" s="27">
        <f>K411/K451</f>
        <v>2.9662442991070677E-05</v>
      </c>
      <c r="N411" s="133"/>
    </row>
    <row r="412" spans="2:14" ht="12.75">
      <c r="B412" s="328" t="s">
        <v>42</v>
      </c>
      <c r="C412" s="328"/>
      <c r="D412" s="328"/>
      <c r="E412" s="325" t="s">
        <v>43</v>
      </c>
      <c r="F412" s="325"/>
      <c r="G412" s="325"/>
      <c r="H412" s="142"/>
      <c r="I412" s="143">
        <v>183.75</v>
      </c>
      <c r="J412" s="143">
        <v>400</v>
      </c>
      <c r="K412" s="143">
        <v>232.38</v>
      </c>
      <c r="L412" s="27">
        <f t="shared" si="14"/>
        <v>0.58095</v>
      </c>
      <c r="M412" s="27">
        <f>K412/K451</f>
        <v>3.303756950855543E-05</v>
      </c>
      <c r="N412" s="133"/>
    </row>
    <row r="413" spans="2:14" ht="12.75">
      <c r="B413" s="328" t="s">
        <v>44</v>
      </c>
      <c r="C413" s="328"/>
      <c r="D413" s="328"/>
      <c r="E413" s="325" t="s">
        <v>45</v>
      </c>
      <c r="F413" s="325"/>
      <c r="G413" s="325"/>
      <c r="H413" s="142"/>
      <c r="I413" s="143">
        <v>0</v>
      </c>
      <c r="J413" s="143">
        <v>2400</v>
      </c>
      <c r="K413" s="143">
        <v>2400</v>
      </c>
      <c r="L413" s="27">
        <f t="shared" si="14"/>
        <v>1</v>
      </c>
      <c r="M413" s="27">
        <f>K413/K451</f>
        <v>0.0003412090834862425</v>
      </c>
      <c r="N413" s="133"/>
    </row>
    <row r="414" spans="2:14" ht="12.75">
      <c r="B414" s="328" t="s">
        <v>18</v>
      </c>
      <c r="C414" s="328"/>
      <c r="D414" s="328"/>
      <c r="E414" s="325" t="s">
        <v>19</v>
      </c>
      <c r="F414" s="325"/>
      <c r="G414" s="325"/>
      <c r="H414" s="142"/>
      <c r="I414" s="143">
        <v>3336.25</v>
      </c>
      <c r="J414" s="143">
        <v>6000</v>
      </c>
      <c r="K414" s="143">
        <v>3986.59</v>
      </c>
      <c r="L414" s="27">
        <f t="shared" si="14"/>
        <v>0.6644316666666666</v>
      </c>
      <c r="M414" s="27">
        <f>K414/K451</f>
        <v>0.0005667753000564247</v>
      </c>
      <c r="N414" s="133"/>
    </row>
    <row r="415" spans="2:14" ht="12.75">
      <c r="B415" s="327" t="s">
        <v>20</v>
      </c>
      <c r="C415" s="327"/>
      <c r="D415" s="327"/>
      <c r="E415" s="325" t="s">
        <v>21</v>
      </c>
      <c r="F415" s="325"/>
      <c r="G415" s="325"/>
      <c r="H415" s="142"/>
      <c r="I415" s="143">
        <v>21561.61</v>
      </c>
      <c r="J415" s="143">
        <v>26000</v>
      </c>
      <c r="K415" s="143">
        <v>9490.5</v>
      </c>
      <c r="L415" s="27">
        <f t="shared" si="14"/>
        <v>0.36501923076923076</v>
      </c>
      <c r="M415" s="27">
        <f>K415/K451</f>
        <v>0.00134926866951091</v>
      </c>
      <c r="N415" s="133"/>
    </row>
    <row r="416" spans="2:14" ht="12.75">
      <c r="B416" s="341" t="s">
        <v>463</v>
      </c>
      <c r="C416" s="341"/>
      <c r="D416" s="341"/>
      <c r="E416" s="342" t="s">
        <v>464</v>
      </c>
      <c r="F416" s="342"/>
      <c r="G416" s="342"/>
      <c r="H416" s="139"/>
      <c r="I416" s="140">
        <f>SUM(I417:I421)</f>
        <v>15444.960000000001</v>
      </c>
      <c r="J416" s="140">
        <f>SUM(J417:J421)</f>
        <v>42100</v>
      </c>
      <c r="K416" s="140">
        <f>SUM(K417:K421)</f>
        <v>14607.29</v>
      </c>
      <c r="L416" s="50">
        <f t="shared" si="14"/>
        <v>0.3469665083135392</v>
      </c>
      <c r="M416" s="50">
        <f>K416/K451</f>
        <v>0.0020767250137990645</v>
      </c>
      <c r="N416" s="133"/>
    </row>
    <row r="417" spans="2:14" ht="12.75">
      <c r="B417" s="328" t="s">
        <v>36</v>
      </c>
      <c r="C417" s="328"/>
      <c r="D417" s="328"/>
      <c r="E417" s="325" t="s">
        <v>37</v>
      </c>
      <c r="F417" s="325"/>
      <c r="G417" s="325"/>
      <c r="H417" s="142"/>
      <c r="I417" s="143">
        <v>6218.24</v>
      </c>
      <c r="J417" s="143">
        <v>6500</v>
      </c>
      <c r="K417" s="143">
        <v>6500</v>
      </c>
      <c r="L417" s="27">
        <f>K417/J417</f>
        <v>1</v>
      </c>
      <c r="M417" s="27">
        <f>K417/K451</f>
        <v>0.0009241079344419066</v>
      </c>
      <c r="N417" s="133"/>
    </row>
    <row r="418" spans="2:14" ht="12.75">
      <c r="B418" s="328" t="s">
        <v>40</v>
      </c>
      <c r="C418" s="328"/>
      <c r="D418" s="328"/>
      <c r="E418" s="325" t="s">
        <v>41</v>
      </c>
      <c r="F418" s="325"/>
      <c r="G418" s="325"/>
      <c r="H418" s="142"/>
      <c r="I418" s="143">
        <v>1136.19</v>
      </c>
      <c r="J418" s="143">
        <v>1200</v>
      </c>
      <c r="K418" s="143">
        <v>1200</v>
      </c>
      <c r="L418" s="27">
        <f aca="true" t="shared" si="15" ref="L418:L427">K418/J418</f>
        <v>1</v>
      </c>
      <c r="M418" s="27">
        <f>K418/K451</f>
        <v>0.00017060454174312124</v>
      </c>
      <c r="N418" s="133"/>
    </row>
    <row r="419" spans="2:14" ht="12.75">
      <c r="B419" s="328" t="s">
        <v>42</v>
      </c>
      <c r="C419" s="328"/>
      <c r="D419" s="328"/>
      <c r="E419" s="325" t="s">
        <v>43</v>
      </c>
      <c r="F419" s="325"/>
      <c r="G419" s="325"/>
      <c r="H419" s="142"/>
      <c r="I419" s="143">
        <v>263.98</v>
      </c>
      <c r="J419" s="143">
        <v>400</v>
      </c>
      <c r="K419" s="143">
        <v>192.76</v>
      </c>
      <c r="L419" s="27">
        <f t="shared" si="15"/>
        <v>0.4819</v>
      </c>
      <c r="M419" s="27">
        <f>K419/K451</f>
        <v>2.740477622200337E-05</v>
      </c>
      <c r="N419" s="133"/>
    </row>
    <row r="420" spans="2:14" ht="12.75">
      <c r="B420" s="328" t="s">
        <v>18</v>
      </c>
      <c r="C420" s="328"/>
      <c r="D420" s="328"/>
      <c r="E420" s="325" t="s">
        <v>19</v>
      </c>
      <c r="F420" s="325"/>
      <c r="G420" s="325"/>
      <c r="H420" s="142"/>
      <c r="I420" s="143">
        <v>7520.06</v>
      </c>
      <c r="J420" s="143">
        <v>24000</v>
      </c>
      <c r="K420" s="143">
        <v>6484.53</v>
      </c>
      <c r="L420" s="27">
        <f t="shared" si="15"/>
        <v>0.27018875</v>
      </c>
      <c r="M420" s="27">
        <f>K420/K451</f>
        <v>0.0009219085575579349</v>
      </c>
      <c r="N420" s="133"/>
    </row>
    <row r="421" spans="2:14" ht="12.75">
      <c r="B421" s="327" t="s">
        <v>20</v>
      </c>
      <c r="C421" s="327"/>
      <c r="D421" s="327"/>
      <c r="E421" s="325" t="s">
        <v>21</v>
      </c>
      <c r="F421" s="325"/>
      <c r="G421" s="325"/>
      <c r="H421" s="142"/>
      <c r="I421" s="143">
        <v>306.49</v>
      </c>
      <c r="J421" s="143">
        <v>10000</v>
      </c>
      <c r="K421" s="143">
        <v>230</v>
      </c>
      <c r="L421" s="27">
        <f t="shared" si="15"/>
        <v>0.023</v>
      </c>
      <c r="M421" s="27">
        <f>K421/K451</f>
        <v>3.2699203834098234E-05</v>
      </c>
      <c r="N421" s="133"/>
    </row>
    <row r="422" spans="2:14" ht="12.75">
      <c r="B422" s="341" t="s">
        <v>475</v>
      </c>
      <c r="C422" s="341"/>
      <c r="D422" s="341"/>
      <c r="E422" s="342" t="s">
        <v>476</v>
      </c>
      <c r="F422" s="342"/>
      <c r="G422" s="342"/>
      <c r="H422" s="139"/>
      <c r="I422" s="140">
        <f>SUM(I423:I428)</f>
        <v>252379.12</v>
      </c>
      <c r="J422" s="140">
        <f>SUM(J423:J428)</f>
        <v>400359</v>
      </c>
      <c r="K422" s="140">
        <f>SUM(K423:K428)</f>
        <v>287690.24</v>
      </c>
      <c r="L422" s="50">
        <f t="shared" si="15"/>
        <v>0.7185806738452238</v>
      </c>
      <c r="M422" s="50">
        <f>K422/K451</f>
        <v>0.040901051299307135</v>
      </c>
      <c r="N422" s="133"/>
    </row>
    <row r="423" spans="2:14" ht="12.75">
      <c r="B423" s="328" t="s">
        <v>44</v>
      </c>
      <c r="C423" s="328"/>
      <c r="D423" s="328"/>
      <c r="E423" s="325" t="s">
        <v>45</v>
      </c>
      <c r="F423" s="325"/>
      <c r="G423" s="325"/>
      <c r="H423" s="155"/>
      <c r="I423" s="150">
        <v>0</v>
      </c>
      <c r="J423" s="150">
        <v>0</v>
      </c>
      <c r="K423" s="150">
        <v>0</v>
      </c>
      <c r="L423" s="27" t="s">
        <v>13</v>
      </c>
      <c r="M423" s="27" t="s">
        <v>13</v>
      </c>
      <c r="N423" s="133"/>
    </row>
    <row r="424" spans="2:14" ht="12.75">
      <c r="B424" s="328" t="s">
        <v>18</v>
      </c>
      <c r="C424" s="328"/>
      <c r="D424" s="328"/>
      <c r="E424" s="325" t="s">
        <v>19</v>
      </c>
      <c r="F424" s="325"/>
      <c r="G424" s="325"/>
      <c r="H424" s="139"/>
      <c r="I424" s="150">
        <v>11070</v>
      </c>
      <c r="J424" s="150">
        <v>15000</v>
      </c>
      <c r="K424" s="150">
        <v>0</v>
      </c>
      <c r="L424" s="125">
        <f>K424/J424</f>
        <v>0</v>
      </c>
      <c r="M424" s="125">
        <f>K424/K451</f>
        <v>0</v>
      </c>
      <c r="N424" s="133"/>
    </row>
    <row r="425" spans="2:14" ht="12.75">
      <c r="B425" s="328" t="s">
        <v>26</v>
      </c>
      <c r="C425" s="328"/>
      <c r="D425" s="328"/>
      <c r="E425" s="325" t="s">
        <v>27</v>
      </c>
      <c r="F425" s="325"/>
      <c r="G425" s="325"/>
      <c r="H425" s="142"/>
      <c r="I425" s="143">
        <v>100844.51</v>
      </c>
      <c r="J425" s="143">
        <v>130359</v>
      </c>
      <c r="K425" s="143">
        <v>108572.7</v>
      </c>
      <c r="L425" s="27">
        <f t="shared" si="15"/>
        <v>0.8328746001426829</v>
      </c>
      <c r="M425" s="27">
        <f>K425/K451</f>
        <v>0.015435829774427815</v>
      </c>
      <c r="N425" s="133"/>
    </row>
    <row r="426" spans="2:14" ht="12.75">
      <c r="B426" s="328" t="s">
        <v>48</v>
      </c>
      <c r="C426" s="328"/>
      <c r="D426" s="328"/>
      <c r="E426" s="325" t="s">
        <v>49</v>
      </c>
      <c r="F426" s="325"/>
      <c r="G426" s="325"/>
      <c r="H426" s="142"/>
      <c r="I426" s="143">
        <v>80699.67</v>
      </c>
      <c r="J426" s="143">
        <v>125000</v>
      </c>
      <c r="K426" s="143">
        <v>92165.92</v>
      </c>
      <c r="L426" s="27">
        <f t="shared" si="15"/>
        <v>0.73732736</v>
      </c>
      <c r="M426" s="168">
        <f>K426/K451</f>
        <v>0.01310327045494431</v>
      </c>
      <c r="N426" s="133"/>
    </row>
    <row r="427" spans="2:14" ht="12.75">
      <c r="B427" s="328" t="s">
        <v>20</v>
      </c>
      <c r="C427" s="328"/>
      <c r="D427" s="328"/>
      <c r="E427" s="325" t="s">
        <v>21</v>
      </c>
      <c r="F427" s="325"/>
      <c r="G427" s="325"/>
      <c r="H427" s="142"/>
      <c r="I427" s="143">
        <v>59764.94</v>
      </c>
      <c r="J427" s="143">
        <v>130000</v>
      </c>
      <c r="K427" s="143">
        <v>86951.62</v>
      </c>
      <c r="L427" s="27">
        <f t="shared" si="15"/>
        <v>0.6688586153846153</v>
      </c>
      <c r="M427" s="27">
        <f>K427/K451</f>
        <v>0.012361951069935012</v>
      </c>
      <c r="N427" s="133"/>
    </row>
    <row r="428" spans="2:14" ht="12.75">
      <c r="B428" s="326" t="s">
        <v>171</v>
      </c>
      <c r="C428" s="328"/>
      <c r="D428" s="328"/>
      <c r="E428" s="325" t="s">
        <v>172</v>
      </c>
      <c r="F428" s="325"/>
      <c r="G428" s="325"/>
      <c r="H428" s="142"/>
      <c r="I428" s="143">
        <v>0</v>
      </c>
      <c r="J428" s="143">
        <v>0</v>
      </c>
      <c r="K428" s="143">
        <v>0</v>
      </c>
      <c r="L428" s="27" t="s">
        <v>13</v>
      </c>
      <c r="M428" s="27" t="s">
        <v>13</v>
      </c>
      <c r="N428" s="133"/>
    </row>
    <row r="429" spans="2:14" ht="30.75" customHeight="1">
      <c r="B429" s="341" t="s">
        <v>558</v>
      </c>
      <c r="C429" s="341"/>
      <c r="D429" s="341"/>
      <c r="E429" s="343" t="s">
        <v>559</v>
      </c>
      <c r="F429" s="343"/>
      <c r="G429" s="343"/>
      <c r="H429" s="142"/>
      <c r="I429" s="140">
        <f>SUM(I430:I431)</f>
        <v>474.5</v>
      </c>
      <c r="J429" s="140">
        <f>SUM(J430:J431)</f>
        <v>12500</v>
      </c>
      <c r="K429" s="140">
        <f>SUM(K430:K431)</f>
        <v>0</v>
      </c>
      <c r="L429" s="50">
        <f>K429/J429</f>
        <v>0</v>
      </c>
      <c r="M429" s="50">
        <f>SUM(M430:M431)</f>
        <v>0</v>
      </c>
      <c r="N429" s="133"/>
    </row>
    <row r="430" spans="2:14" ht="12.75">
      <c r="B430" s="328" t="s">
        <v>18</v>
      </c>
      <c r="C430" s="328"/>
      <c r="D430" s="328"/>
      <c r="E430" s="325" t="s">
        <v>19</v>
      </c>
      <c r="F430" s="325"/>
      <c r="G430" s="325"/>
      <c r="H430" s="142"/>
      <c r="I430" s="143">
        <v>474.5</v>
      </c>
      <c r="J430" s="143">
        <v>0</v>
      </c>
      <c r="K430" s="143">
        <v>0</v>
      </c>
      <c r="L430" s="27" t="s">
        <v>13</v>
      </c>
      <c r="M430" s="27">
        <f>K430/K451</f>
        <v>0</v>
      </c>
      <c r="N430" s="133"/>
    </row>
    <row r="431" spans="2:14" ht="12.75">
      <c r="B431" s="328" t="s">
        <v>20</v>
      </c>
      <c r="C431" s="328"/>
      <c r="D431" s="328"/>
      <c r="E431" s="325" t="s">
        <v>21</v>
      </c>
      <c r="F431" s="325"/>
      <c r="G431" s="325"/>
      <c r="H431" s="142"/>
      <c r="I431" s="143">
        <v>0</v>
      </c>
      <c r="J431" s="143">
        <v>12500</v>
      </c>
      <c r="K431" s="143">
        <v>0</v>
      </c>
      <c r="L431" s="27">
        <f>K431/J431</f>
        <v>0</v>
      </c>
      <c r="M431" s="27">
        <f>K431/K451</f>
        <v>0</v>
      </c>
      <c r="N431" s="133"/>
    </row>
    <row r="432" spans="2:14" ht="15.75" customHeight="1">
      <c r="B432" s="341" t="s">
        <v>483</v>
      </c>
      <c r="C432" s="341"/>
      <c r="D432" s="341"/>
      <c r="E432" s="342" t="s">
        <v>25</v>
      </c>
      <c r="F432" s="342"/>
      <c r="G432" s="342"/>
      <c r="H432" s="139"/>
      <c r="I432" s="140">
        <f>SUM(I433:I440)</f>
        <v>12371.300000000001</v>
      </c>
      <c r="J432" s="140">
        <f>SUM(J433:J440)</f>
        <v>35300</v>
      </c>
      <c r="K432" s="140">
        <f>SUM(K433:K440)</f>
        <v>22300.699999999997</v>
      </c>
      <c r="L432" s="50">
        <f aca="true" t="shared" si="16" ref="L432:L447">K432/J432</f>
        <v>0.6317478753541076</v>
      </c>
      <c r="M432" s="50">
        <f>K432/K451</f>
        <v>0.003170500586709019</v>
      </c>
      <c r="N432" s="133"/>
    </row>
    <row r="433" spans="2:14" ht="12.75">
      <c r="B433" s="328" t="s">
        <v>40</v>
      </c>
      <c r="C433" s="328"/>
      <c r="D433" s="328"/>
      <c r="E433" s="325" t="s">
        <v>41</v>
      </c>
      <c r="F433" s="325"/>
      <c r="G433" s="325"/>
      <c r="H433" s="139"/>
      <c r="I433" s="150">
        <v>60.76</v>
      </c>
      <c r="J433" s="150">
        <v>300</v>
      </c>
      <c r="K433" s="150">
        <v>50.14</v>
      </c>
      <c r="L433" s="125">
        <f>K433/J433</f>
        <v>0.16713333333333333</v>
      </c>
      <c r="M433" s="125">
        <f>K433/K451</f>
        <v>7.128426435833416E-06</v>
      </c>
      <c r="N433" s="133"/>
    </row>
    <row r="434" spans="2:14" ht="12.75">
      <c r="B434" s="328" t="s">
        <v>42</v>
      </c>
      <c r="C434" s="328"/>
      <c r="D434" s="328"/>
      <c r="E434" s="325" t="s">
        <v>43</v>
      </c>
      <c r="F434" s="325"/>
      <c r="G434" s="325"/>
      <c r="H434" s="139"/>
      <c r="I434" s="150">
        <v>9.8</v>
      </c>
      <c r="J434" s="150">
        <v>100</v>
      </c>
      <c r="K434" s="150">
        <v>7.15</v>
      </c>
      <c r="L434" s="125">
        <f>K434/J434</f>
        <v>0.07150000000000001</v>
      </c>
      <c r="M434" s="125">
        <f>K434/K451</f>
        <v>1.0165187278860975E-06</v>
      </c>
      <c r="N434" s="133"/>
    </row>
    <row r="435" spans="2:14" ht="12.75">
      <c r="B435" s="328" t="s">
        <v>44</v>
      </c>
      <c r="C435" s="328"/>
      <c r="D435" s="328"/>
      <c r="E435" s="325" t="s">
        <v>45</v>
      </c>
      <c r="F435" s="325"/>
      <c r="G435" s="325"/>
      <c r="H435" s="142"/>
      <c r="I435" s="143">
        <v>253.95</v>
      </c>
      <c r="J435" s="143">
        <v>2500</v>
      </c>
      <c r="K435" s="143">
        <v>281.2</v>
      </c>
      <c r="L435" s="27">
        <f t="shared" si="16"/>
        <v>0.11248</v>
      </c>
      <c r="M435" s="27">
        <f>K435/K451</f>
        <v>3.997833094847141E-05</v>
      </c>
      <c r="N435" s="133"/>
    </row>
    <row r="436" spans="2:14" ht="12.75">
      <c r="B436" s="328" t="s">
        <v>18</v>
      </c>
      <c r="C436" s="328"/>
      <c r="D436" s="328"/>
      <c r="E436" s="325" t="s">
        <v>19</v>
      </c>
      <c r="F436" s="325"/>
      <c r="G436" s="325"/>
      <c r="H436" s="142"/>
      <c r="I436" s="143">
        <v>208.28</v>
      </c>
      <c r="J436" s="143">
        <v>1500</v>
      </c>
      <c r="K436" s="143">
        <v>1153.93</v>
      </c>
      <c r="L436" s="27">
        <f t="shared" si="16"/>
        <v>0.7692866666666667</v>
      </c>
      <c r="M436" s="27">
        <f>K436/K451</f>
        <v>0.00016405474904469992</v>
      </c>
      <c r="N436" s="133"/>
    </row>
    <row r="437" spans="2:14" ht="12.75">
      <c r="B437" s="328" t="s">
        <v>26</v>
      </c>
      <c r="C437" s="328"/>
      <c r="D437" s="328"/>
      <c r="E437" s="325" t="s">
        <v>27</v>
      </c>
      <c r="F437" s="325"/>
      <c r="G437" s="325"/>
      <c r="H437" s="142"/>
      <c r="I437" s="143">
        <v>1176.64</v>
      </c>
      <c r="J437" s="143">
        <v>2500</v>
      </c>
      <c r="K437" s="143">
        <v>816.43</v>
      </c>
      <c r="L437" s="27">
        <f t="shared" si="16"/>
        <v>0.326572</v>
      </c>
      <c r="M437" s="27">
        <f>K437/K451</f>
        <v>0.00011607222167944705</v>
      </c>
      <c r="N437" s="133"/>
    </row>
    <row r="438" spans="2:14" ht="12.75">
      <c r="B438" s="328" t="s">
        <v>48</v>
      </c>
      <c r="C438" s="328"/>
      <c r="D438" s="328"/>
      <c r="E438" s="325" t="s">
        <v>49</v>
      </c>
      <c r="F438" s="325"/>
      <c r="G438" s="325"/>
      <c r="H438" s="142"/>
      <c r="I438" s="143">
        <v>0</v>
      </c>
      <c r="J438" s="143">
        <v>0</v>
      </c>
      <c r="K438" s="143">
        <v>0</v>
      </c>
      <c r="L438" s="27" t="s">
        <v>13</v>
      </c>
      <c r="M438" s="27" t="s">
        <v>13</v>
      </c>
      <c r="N438" s="133"/>
    </row>
    <row r="439" spans="2:14" ht="12.75">
      <c r="B439" s="327" t="s">
        <v>20</v>
      </c>
      <c r="C439" s="327"/>
      <c r="D439" s="327"/>
      <c r="E439" s="325" t="s">
        <v>21</v>
      </c>
      <c r="F439" s="325"/>
      <c r="G439" s="325"/>
      <c r="H439" s="142"/>
      <c r="I439" s="143">
        <v>8885.87</v>
      </c>
      <c r="J439" s="143">
        <v>24900</v>
      </c>
      <c r="K439" s="143">
        <v>18717.85</v>
      </c>
      <c r="L439" s="27">
        <f t="shared" si="16"/>
        <v>0.7517208835341365</v>
      </c>
      <c r="M439" s="27">
        <f>K439/K451</f>
        <v>0.002661125184722068</v>
      </c>
      <c r="N439" s="133"/>
    </row>
    <row r="440" spans="2:14" ht="12.75">
      <c r="B440" s="328" t="s">
        <v>52</v>
      </c>
      <c r="C440" s="328"/>
      <c r="D440" s="328"/>
      <c r="E440" s="325" t="s">
        <v>53</v>
      </c>
      <c r="F440" s="325"/>
      <c r="G440" s="325"/>
      <c r="H440" s="142"/>
      <c r="I440" s="143">
        <v>1776</v>
      </c>
      <c r="J440" s="143">
        <v>3500</v>
      </c>
      <c r="K440" s="143">
        <v>1274</v>
      </c>
      <c r="L440" s="27">
        <f t="shared" si="16"/>
        <v>0.364</v>
      </c>
      <c r="M440" s="27">
        <f>K440/K451</f>
        <v>0.0001811251551506137</v>
      </c>
      <c r="N440" s="133"/>
    </row>
    <row r="441" spans="2:14" ht="15.75" customHeight="1">
      <c r="B441" s="336" t="s">
        <v>493</v>
      </c>
      <c r="C441" s="336"/>
      <c r="D441" s="336"/>
      <c r="E441" s="338" t="s">
        <v>494</v>
      </c>
      <c r="F441" s="338"/>
      <c r="G441" s="338"/>
      <c r="H441" s="129"/>
      <c r="I441" s="137">
        <f>SUM(I442,I444,I446)</f>
        <v>235450</v>
      </c>
      <c r="J441" s="137">
        <f>SUM(J442,J444,J446)</f>
        <v>520000</v>
      </c>
      <c r="K441" s="137">
        <f>SUM(K446,K442,K444)</f>
        <v>269500</v>
      </c>
      <c r="L441" s="100">
        <f t="shared" si="16"/>
        <v>0.5182692307692308</v>
      </c>
      <c r="M441" s="100">
        <f>K441/K451</f>
        <v>0.03831493666647598</v>
      </c>
      <c r="N441" s="133"/>
    </row>
    <row r="442" spans="2:14" ht="12.75">
      <c r="B442" s="341" t="s">
        <v>495</v>
      </c>
      <c r="C442" s="341"/>
      <c r="D442" s="341"/>
      <c r="E442" s="342" t="s">
        <v>496</v>
      </c>
      <c r="F442" s="342"/>
      <c r="G442" s="342"/>
      <c r="H442" s="139"/>
      <c r="I442" s="140">
        <f>SUM(I443:I443)</f>
        <v>195450</v>
      </c>
      <c r="J442" s="140">
        <f>SUM(J443:J443)</f>
        <v>420000</v>
      </c>
      <c r="K442" s="140">
        <f>SUM(K443:K443)</f>
        <v>220000</v>
      </c>
      <c r="L442" s="50">
        <f t="shared" si="16"/>
        <v>0.5238095238095238</v>
      </c>
      <c r="M442" s="50">
        <f>K442/K451</f>
        <v>0.03127749931957222</v>
      </c>
      <c r="N442" s="133"/>
    </row>
    <row r="443" spans="2:14" ht="12.75">
      <c r="B443" s="328" t="s">
        <v>357</v>
      </c>
      <c r="C443" s="328"/>
      <c r="D443" s="328"/>
      <c r="E443" s="325" t="s">
        <v>358</v>
      </c>
      <c r="F443" s="325"/>
      <c r="G443" s="325"/>
      <c r="H443" s="161"/>
      <c r="I443" s="162">
        <v>195450</v>
      </c>
      <c r="J443" s="162">
        <v>420000</v>
      </c>
      <c r="K443" s="162">
        <v>220000</v>
      </c>
      <c r="L443" s="27">
        <f t="shared" si="16"/>
        <v>0.5238095238095238</v>
      </c>
      <c r="M443" s="27">
        <f>K443/J443</f>
        <v>0.5238095238095238</v>
      </c>
      <c r="N443" s="133"/>
    </row>
    <row r="444" spans="2:14" ht="12.75">
      <c r="B444" s="341" t="s">
        <v>497</v>
      </c>
      <c r="C444" s="341"/>
      <c r="D444" s="341"/>
      <c r="E444" s="342" t="s">
        <v>498</v>
      </c>
      <c r="F444" s="342"/>
      <c r="G444" s="342"/>
      <c r="H444" s="139"/>
      <c r="I444" s="140">
        <f>SUM(I445)</f>
        <v>40000</v>
      </c>
      <c r="J444" s="140">
        <f>SUM(J445)</f>
        <v>80000</v>
      </c>
      <c r="K444" s="140">
        <f>SUM(K445)</f>
        <v>49500</v>
      </c>
      <c r="L444" s="50">
        <f t="shared" si="16"/>
        <v>0.61875</v>
      </c>
      <c r="M444" s="50">
        <f>K444/K451</f>
        <v>0.007037437346903751</v>
      </c>
      <c r="N444" s="133"/>
    </row>
    <row r="445" spans="2:14" ht="12.75">
      <c r="B445" s="328" t="s">
        <v>357</v>
      </c>
      <c r="C445" s="328"/>
      <c r="D445" s="328"/>
      <c r="E445" s="325" t="s">
        <v>358</v>
      </c>
      <c r="F445" s="325"/>
      <c r="G445" s="325"/>
      <c r="H445" s="161"/>
      <c r="I445" s="162">
        <v>40000</v>
      </c>
      <c r="J445" s="162">
        <v>80000</v>
      </c>
      <c r="K445" s="162">
        <v>49500</v>
      </c>
      <c r="L445" s="27">
        <f t="shared" si="16"/>
        <v>0.61875</v>
      </c>
      <c r="M445" s="27">
        <f>K445/K451</f>
        <v>0.007037437346903751</v>
      </c>
      <c r="N445" s="133"/>
    </row>
    <row r="446" spans="2:14" ht="12.75">
      <c r="B446" s="341" t="s">
        <v>501</v>
      </c>
      <c r="C446" s="341"/>
      <c r="D446" s="341"/>
      <c r="E446" s="342" t="s">
        <v>502</v>
      </c>
      <c r="F446" s="342"/>
      <c r="G446" s="342"/>
      <c r="H446" s="139"/>
      <c r="I446" s="140">
        <f>SUM(I447:I447)</f>
        <v>0</v>
      </c>
      <c r="J446" s="140">
        <f>SUM(J447:J447)</f>
        <v>20000</v>
      </c>
      <c r="K446" s="140">
        <f>SUM(K447:K447)</f>
        <v>0</v>
      </c>
      <c r="L446" s="50">
        <f t="shared" si="16"/>
        <v>0</v>
      </c>
      <c r="M446" s="50">
        <f>K446/K451</f>
        <v>0</v>
      </c>
      <c r="N446" s="133"/>
    </row>
    <row r="447" spans="2:14" ht="54" customHeight="1">
      <c r="B447" s="328" t="s">
        <v>503</v>
      </c>
      <c r="C447" s="328"/>
      <c r="D447" s="328"/>
      <c r="E447" s="334" t="s">
        <v>504</v>
      </c>
      <c r="F447" s="334"/>
      <c r="G447" s="334"/>
      <c r="H447" s="161"/>
      <c r="I447" s="162">
        <v>0</v>
      </c>
      <c r="J447" s="162">
        <v>20000</v>
      </c>
      <c r="K447" s="162">
        <v>0</v>
      </c>
      <c r="L447" s="27">
        <f t="shared" si="16"/>
        <v>0</v>
      </c>
      <c r="M447" s="27">
        <f>K447/K451</f>
        <v>0</v>
      </c>
      <c r="N447" s="133"/>
    </row>
    <row r="448" spans="2:14" ht="27" customHeight="1">
      <c r="B448" s="335" t="s">
        <v>505</v>
      </c>
      <c r="C448" s="336"/>
      <c r="D448" s="336"/>
      <c r="E448" s="337" t="s">
        <v>602</v>
      </c>
      <c r="F448" s="338"/>
      <c r="G448" s="338"/>
      <c r="H448" s="129"/>
      <c r="I448" s="137">
        <f>+SUM(I449)</f>
        <v>19500</v>
      </c>
      <c r="J448" s="137">
        <f>SUM(J449)</f>
        <v>28000</v>
      </c>
      <c r="K448" s="137">
        <f>SUM(K449)</f>
        <v>28000</v>
      </c>
      <c r="L448" s="100">
        <f>K448/J448</f>
        <v>1</v>
      </c>
      <c r="M448" s="100">
        <f>K448/K451</f>
        <v>0.003980772640672829</v>
      </c>
      <c r="N448" s="133"/>
    </row>
    <row r="449" spans="2:14" ht="15.75" customHeight="1">
      <c r="B449" s="339" t="s">
        <v>603</v>
      </c>
      <c r="C449" s="339"/>
      <c r="D449" s="339"/>
      <c r="E449" s="340" t="s">
        <v>604</v>
      </c>
      <c r="F449" s="340"/>
      <c r="G449" s="340"/>
      <c r="H449" s="169"/>
      <c r="I449" s="170">
        <f>SUM(I450:I450)</f>
        <v>19500</v>
      </c>
      <c r="J449" s="170">
        <f>SUM(J450:J450)</f>
        <v>28000</v>
      </c>
      <c r="K449" s="170">
        <f>SUM(K450:K450)</f>
        <v>28000</v>
      </c>
      <c r="L449" s="123">
        <f>K449/J449</f>
        <v>1</v>
      </c>
      <c r="M449" s="123">
        <f>K449/K451</f>
        <v>0.003980772640672829</v>
      </c>
      <c r="N449" s="133"/>
    </row>
    <row r="450" spans="2:14" ht="24.75" customHeight="1">
      <c r="B450" s="329" t="s">
        <v>605</v>
      </c>
      <c r="C450" s="329"/>
      <c r="D450" s="329"/>
      <c r="E450" s="330" t="s">
        <v>606</v>
      </c>
      <c r="F450" s="330"/>
      <c r="G450" s="330"/>
      <c r="H450" s="169"/>
      <c r="I450" s="170">
        <v>19500</v>
      </c>
      <c r="J450" s="170">
        <v>28000</v>
      </c>
      <c r="K450" s="170">
        <v>28000</v>
      </c>
      <c r="L450" s="123">
        <f>K450/J450</f>
        <v>1</v>
      </c>
      <c r="M450" s="123">
        <f>K450/K451</f>
        <v>0.003980772640672829</v>
      </c>
      <c r="N450" s="133"/>
    </row>
    <row r="451" spans="2:14" ht="21" customHeight="1">
      <c r="B451" s="331"/>
      <c r="C451" s="331"/>
      <c r="D451" s="331"/>
      <c r="E451" s="332" t="s">
        <v>562</v>
      </c>
      <c r="F451" s="333"/>
      <c r="G451" s="333"/>
      <c r="H451" s="171"/>
      <c r="I451" s="172">
        <f>SUM(I15,I67)</f>
        <v>10242709.330000002</v>
      </c>
      <c r="J451" s="172">
        <f>SUM(J15,J67)</f>
        <v>15733556.879999999</v>
      </c>
      <c r="K451" s="172">
        <f>SUM(K15,K67)</f>
        <v>7033810.3999999985</v>
      </c>
      <c r="L451" s="173">
        <f>K451/J451</f>
        <v>0.4470578683286267</v>
      </c>
      <c r="M451" s="173" t="s">
        <v>13</v>
      </c>
      <c r="N451" s="133"/>
    </row>
    <row r="452" spans="2:13" ht="12.75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spans="2:13" ht="12.75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spans="2:13" ht="12.75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spans="2:13" ht="12.75">
      <c r="B455" s="214" t="s">
        <v>619</v>
      </c>
      <c r="C455" s="215"/>
      <c r="D455" s="215"/>
      <c r="E455" s="215"/>
      <c r="F455" s="215"/>
      <c r="G455" s="26"/>
      <c r="H455" s="26"/>
      <c r="I455" s="26"/>
      <c r="J455" s="26"/>
      <c r="K455" s="26"/>
      <c r="L455" s="26"/>
      <c r="M455" s="26"/>
    </row>
    <row r="456" spans="2:11" ht="12.75">
      <c r="B456" s="323" t="s">
        <v>620</v>
      </c>
      <c r="C456" s="324"/>
      <c r="D456" s="324"/>
      <c r="E456" s="324"/>
      <c r="J456" s="103"/>
      <c r="K456" s="103"/>
    </row>
  </sheetData>
  <sheetProtection/>
  <mergeCells count="885">
    <mergeCell ref="B116:D116"/>
    <mergeCell ref="E116:G116"/>
    <mergeCell ref="B5:N11"/>
    <mergeCell ref="B12:D12"/>
    <mergeCell ref="E12:G13"/>
    <mergeCell ref="I12:I13"/>
    <mergeCell ref="J12:J13"/>
    <mergeCell ref="K12:K13"/>
    <mergeCell ref="L12:L13"/>
    <mergeCell ref="M12:M13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94:D94"/>
    <mergeCell ref="E94:G94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8:D38"/>
    <mergeCell ref="E38:G38"/>
    <mergeCell ref="B39:D39"/>
    <mergeCell ref="E39:G39"/>
    <mergeCell ref="B36:D36"/>
    <mergeCell ref="B37:D37"/>
    <mergeCell ref="E36:G36"/>
    <mergeCell ref="E37:G37"/>
    <mergeCell ref="B40:D40"/>
    <mergeCell ref="E40:G40"/>
    <mergeCell ref="B41:D41"/>
    <mergeCell ref="E41:G41"/>
    <mergeCell ref="B42:D42"/>
    <mergeCell ref="E42:G42"/>
    <mergeCell ref="B43:D43"/>
    <mergeCell ref="E43:G43"/>
    <mergeCell ref="B44:D44"/>
    <mergeCell ref="E44:G44"/>
    <mergeCell ref="B45:D45"/>
    <mergeCell ref="E45:G45"/>
    <mergeCell ref="B46:D46"/>
    <mergeCell ref="E46:G46"/>
    <mergeCell ref="B47:D47"/>
    <mergeCell ref="E47:G47"/>
    <mergeCell ref="B48:D48"/>
    <mergeCell ref="E48:G48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54:D54"/>
    <mergeCell ref="E54:G54"/>
    <mergeCell ref="B55:D55"/>
    <mergeCell ref="E55:G55"/>
    <mergeCell ref="B56:D56"/>
    <mergeCell ref="E56:G56"/>
    <mergeCell ref="B57:D57"/>
    <mergeCell ref="E57:G57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B68:D68"/>
    <mergeCell ref="E68:G6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4:D74"/>
    <mergeCell ref="E74:G74"/>
    <mergeCell ref="B75:D75"/>
    <mergeCell ref="E75:G75"/>
    <mergeCell ref="B76:D76"/>
    <mergeCell ref="E76:G76"/>
    <mergeCell ref="B77:D77"/>
    <mergeCell ref="E77:G77"/>
    <mergeCell ref="B78:D78"/>
    <mergeCell ref="E78:G78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B95:D95"/>
    <mergeCell ref="E95:G95"/>
    <mergeCell ref="B96:D96"/>
    <mergeCell ref="E96:G96"/>
    <mergeCell ref="B97:D97"/>
    <mergeCell ref="E97:G97"/>
    <mergeCell ref="B98:D98"/>
    <mergeCell ref="E98:G98"/>
    <mergeCell ref="B99:D99"/>
    <mergeCell ref="E99:G99"/>
    <mergeCell ref="B100:D100"/>
    <mergeCell ref="E100:G100"/>
    <mergeCell ref="B101:D101"/>
    <mergeCell ref="E101:G101"/>
    <mergeCell ref="B102:D102"/>
    <mergeCell ref="E102:G102"/>
    <mergeCell ref="B103:D103"/>
    <mergeCell ref="E103:G103"/>
    <mergeCell ref="B104:D104"/>
    <mergeCell ref="E104:G104"/>
    <mergeCell ref="B105:D105"/>
    <mergeCell ref="E105:G105"/>
    <mergeCell ref="B106:D106"/>
    <mergeCell ref="E106:G106"/>
    <mergeCell ref="B107:D107"/>
    <mergeCell ref="E107:G107"/>
    <mergeCell ref="B108:D108"/>
    <mergeCell ref="E108:G108"/>
    <mergeCell ref="B109:D109"/>
    <mergeCell ref="E109:G109"/>
    <mergeCell ref="B110:D110"/>
    <mergeCell ref="E110:G110"/>
    <mergeCell ref="B111:D111"/>
    <mergeCell ref="E111:G111"/>
    <mergeCell ref="B112:D112"/>
    <mergeCell ref="E112:G112"/>
    <mergeCell ref="B113:D113"/>
    <mergeCell ref="E113:G113"/>
    <mergeCell ref="B117:D117"/>
    <mergeCell ref="E117:G117"/>
    <mergeCell ref="B118:D118"/>
    <mergeCell ref="E118:G118"/>
    <mergeCell ref="B114:D114"/>
    <mergeCell ref="E114:G114"/>
    <mergeCell ref="B115:D115"/>
    <mergeCell ref="E115:G115"/>
    <mergeCell ref="B119:D119"/>
    <mergeCell ref="E119:G119"/>
    <mergeCell ref="B120:D120"/>
    <mergeCell ref="E120:G120"/>
    <mergeCell ref="B121:D121"/>
    <mergeCell ref="E121:G121"/>
    <mergeCell ref="B122:D122"/>
    <mergeCell ref="E122:G122"/>
    <mergeCell ref="B123:D123"/>
    <mergeCell ref="E123:G123"/>
    <mergeCell ref="B124:D124"/>
    <mergeCell ref="E124:G124"/>
    <mergeCell ref="B125:D125"/>
    <mergeCell ref="E125:G125"/>
    <mergeCell ref="B126:D126"/>
    <mergeCell ref="E126:G126"/>
    <mergeCell ref="B127:D127"/>
    <mergeCell ref="E127:G127"/>
    <mergeCell ref="B128:D128"/>
    <mergeCell ref="E128:G128"/>
    <mergeCell ref="B129:D129"/>
    <mergeCell ref="E129:G129"/>
    <mergeCell ref="B130:D130"/>
    <mergeCell ref="E130:G130"/>
    <mergeCell ref="B131:D131"/>
    <mergeCell ref="E131:G131"/>
    <mergeCell ref="B132:D132"/>
    <mergeCell ref="E132:G132"/>
    <mergeCell ref="B133:D133"/>
    <mergeCell ref="E133:G133"/>
    <mergeCell ref="B134:D134"/>
    <mergeCell ref="E134:G134"/>
    <mergeCell ref="B135:D135"/>
    <mergeCell ref="E135:G135"/>
    <mergeCell ref="B136:D136"/>
    <mergeCell ref="E136:G136"/>
    <mergeCell ref="B137:D137"/>
    <mergeCell ref="E137:G137"/>
    <mergeCell ref="B138:D138"/>
    <mergeCell ref="E138:G138"/>
    <mergeCell ref="B139:D139"/>
    <mergeCell ref="E139:G139"/>
    <mergeCell ref="B147:D147"/>
    <mergeCell ref="E147:G147"/>
    <mergeCell ref="B143:D143"/>
    <mergeCell ref="E143:G143"/>
    <mergeCell ref="B144:D144"/>
    <mergeCell ref="E144:G144"/>
    <mergeCell ref="B145:D145"/>
    <mergeCell ref="E145:G145"/>
    <mergeCell ref="B146:D146"/>
    <mergeCell ref="E146:G146"/>
    <mergeCell ref="B140:D140"/>
    <mergeCell ref="E140:G140"/>
    <mergeCell ref="B141:D141"/>
    <mergeCell ref="E141:G141"/>
    <mergeCell ref="B142:D142"/>
    <mergeCell ref="E142:G142"/>
    <mergeCell ref="B148:D148"/>
    <mergeCell ref="E148:G148"/>
    <mergeCell ref="B149:D149"/>
    <mergeCell ref="E149:G149"/>
    <mergeCell ref="B150:D150"/>
    <mergeCell ref="E150:G150"/>
    <mergeCell ref="B151:D151"/>
    <mergeCell ref="E151:G151"/>
    <mergeCell ref="B152:D152"/>
    <mergeCell ref="E152:G152"/>
    <mergeCell ref="B153:D153"/>
    <mergeCell ref="E153:G153"/>
    <mergeCell ref="B154:D154"/>
    <mergeCell ref="E154:G154"/>
    <mergeCell ref="B156:D156"/>
    <mergeCell ref="E156:G156"/>
    <mergeCell ref="B157:D157"/>
    <mergeCell ref="E157:G157"/>
    <mergeCell ref="B155:D155"/>
    <mergeCell ref="E155:G155"/>
    <mergeCell ref="B158:D158"/>
    <mergeCell ref="E158:G158"/>
    <mergeCell ref="B159:D159"/>
    <mergeCell ref="E159:G159"/>
    <mergeCell ref="B160:D160"/>
    <mergeCell ref="E160:G160"/>
    <mergeCell ref="B161:D161"/>
    <mergeCell ref="E161:G161"/>
    <mergeCell ref="B162:D162"/>
    <mergeCell ref="E162:G162"/>
    <mergeCell ref="B163:D163"/>
    <mergeCell ref="E163:G163"/>
    <mergeCell ref="B164:D164"/>
    <mergeCell ref="E164:G164"/>
    <mergeCell ref="B166:D166"/>
    <mergeCell ref="E166:G166"/>
    <mergeCell ref="B167:D167"/>
    <mergeCell ref="E167:G167"/>
    <mergeCell ref="B165:D165"/>
    <mergeCell ref="E165:G165"/>
    <mergeCell ref="B168:D168"/>
    <mergeCell ref="E168:G168"/>
    <mergeCell ref="B169:D169"/>
    <mergeCell ref="E169:G169"/>
    <mergeCell ref="B170:D170"/>
    <mergeCell ref="E170:G170"/>
    <mergeCell ref="B171:D171"/>
    <mergeCell ref="E171:G171"/>
    <mergeCell ref="B172:D172"/>
    <mergeCell ref="E172:G172"/>
    <mergeCell ref="B173:D173"/>
    <mergeCell ref="E173:G173"/>
    <mergeCell ref="B174:D174"/>
    <mergeCell ref="E174:G174"/>
    <mergeCell ref="B175:D175"/>
    <mergeCell ref="E175:G175"/>
    <mergeCell ref="B176:D176"/>
    <mergeCell ref="E176:G176"/>
    <mergeCell ref="B177:D177"/>
    <mergeCell ref="E177:G177"/>
    <mergeCell ref="B178:D178"/>
    <mergeCell ref="E178:G178"/>
    <mergeCell ref="B179:D179"/>
    <mergeCell ref="E179:G179"/>
    <mergeCell ref="B180:D180"/>
    <mergeCell ref="E180:G180"/>
    <mergeCell ref="B181:D181"/>
    <mergeCell ref="E181:G181"/>
    <mergeCell ref="B182:D182"/>
    <mergeCell ref="E182:G182"/>
    <mergeCell ref="B183:D183"/>
    <mergeCell ref="E183:G183"/>
    <mergeCell ref="B184:D184"/>
    <mergeCell ref="E184:G184"/>
    <mergeCell ref="B185:D185"/>
    <mergeCell ref="E185:G185"/>
    <mergeCell ref="B186:D186"/>
    <mergeCell ref="E186:G186"/>
    <mergeCell ref="B187:D187"/>
    <mergeCell ref="E187:G187"/>
    <mergeCell ref="B188:D188"/>
    <mergeCell ref="E188:G188"/>
    <mergeCell ref="B189:D189"/>
    <mergeCell ref="E189:G189"/>
    <mergeCell ref="B190:D190"/>
    <mergeCell ref="E190:G190"/>
    <mergeCell ref="B191:D191"/>
    <mergeCell ref="E191:G191"/>
    <mergeCell ref="B192:D192"/>
    <mergeCell ref="E192:G192"/>
    <mergeCell ref="B193:D193"/>
    <mergeCell ref="E193:G193"/>
    <mergeCell ref="B194:D194"/>
    <mergeCell ref="E194:G194"/>
    <mergeCell ref="B195:D195"/>
    <mergeCell ref="E195:G195"/>
    <mergeCell ref="B198:D198"/>
    <mergeCell ref="E198:G198"/>
    <mergeCell ref="B199:D199"/>
    <mergeCell ref="E199:G199"/>
    <mergeCell ref="B196:D196"/>
    <mergeCell ref="B197:D197"/>
    <mergeCell ref="E196:G196"/>
    <mergeCell ref="E197:G197"/>
    <mergeCell ref="B200:D200"/>
    <mergeCell ref="E200:G200"/>
    <mergeCell ref="B202:D202"/>
    <mergeCell ref="E202:G202"/>
    <mergeCell ref="B203:D203"/>
    <mergeCell ref="E203:G203"/>
    <mergeCell ref="B201:D201"/>
    <mergeCell ref="E201:G201"/>
    <mergeCell ref="B204:D204"/>
    <mergeCell ref="E204:G204"/>
    <mergeCell ref="B205:D205"/>
    <mergeCell ref="E205:G205"/>
    <mergeCell ref="B206:D206"/>
    <mergeCell ref="E206:G206"/>
    <mergeCell ref="B207:D207"/>
    <mergeCell ref="E207:G207"/>
    <mergeCell ref="B208:D208"/>
    <mergeCell ref="E208:G208"/>
    <mergeCell ref="B211:D211"/>
    <mergeCell ref="E211:G211"/>
    <mergeCell ref="B209:D209"/>
    <mergeCell ref="B210:D210"/>
    <mergeCell ref="E209:G209"/>
    <mergeCell ref="E210:G210"/>
    <mergeCell ref="B212:D212"/>
    <mergeCell ref="E212:G212"/>
    <mergeCell ref="B213:D213"/>
    <mergeCell ref="E213:G213"/>
    <mergeCell ref="B214:D214"/>
    <mergeCell ref="E214:G214"/>
    <mergeCell ref="B215:D215"/>
    <mergeCell ref="E215:G215"/>
    <mergeCell ref="B216:D216"/>
    <mergeCell ref="E216:G216"/>
    <mergeCell ref="B217:D217"/>
    <mergeCell ref="E217:G217"/>
    <mergeCell ref="B218:D218"/>
    <mergeCell ref="E218:G218"/>
    <mergeCell ref="B219:D219"/>
    <mergeCell ref="E219:G219"/>
    <mergeCell ref="B220:D220"/>
    <mergeCell ref="E220:G220"/>
    <mergeCell ref="B221:D221"/>
    <mergeCell ref="E221:G221"/>
    <mergeCell ref="B222:D222"/>
    <mergeCell ref="E222:G222"/>
    <mergeCell ref="B223:D223"/>
    <mergeCell ref="E223:G223"/>
    <mergeCell ref="B224:D224"/>
    <mergeCell ref="E224:G224"/>
    <mergeCell ref="B225:D225"/>
    <mergeCell ref="E225:G225"/>
    <mergeCell ref="B226:D226"/>
    <mergeCell ref="E226:G226"/>
    <mergeCell ref="B227:D227"/>
    <mergeCell ref="E227:G227"/>
    <mergeCell ref="B228:D228"/>
    <mergeCell ref="E228:G228"/>
    <mergeCell ref="B229:D229"/>
    <mergeCell ref="E229:G229"/>
    <mergeCell ref="B230:D230"/>
    <mergeCell ref="E230:G230"/>
    <mergeCell ref="B231:D231"/>
    <mergeCell ref="E231:G231"/>
    <mergeCell ref="B232:D232"/>
    <mergeCell ref="E232:G232"/>
    <mergeCell ref="B233:D233"/>
    <mergeCell ref="E233:G233"/>
    <mergeCell ref="B234:D234"/>
    <mergeCell ref="E234:G234"/>
    <mergeCell ref="B235:D235"/>
    <mergeCell ref="E235:G235"/>
    <mergeCell ref="B236:D236"/>
    <mergeCell ref="E236:G236"/>
    <mergeCell ref="B237:D237"/>
    <mergeCell ref="E237:G237"/>
    <mergeCell ref="B238:D238"/>
    <mergeCell ref="E238:G238"/>
    <mergeCell ref="B239:D239"/>
    <mergeCell ref="E239:G239"/>
    <mergeCell ref="B240:D240"/>
    <mergeCell ref="E240:G240"/>
    <mergeCell ref="B241:D241"/>
    <mergeCell ref="E241:G241"/>
    <mergeCell ref="B242:D242"/>
    <mergeCell ref="E242:G242"/>
    <mergeCell ref="B243:D243"/>
    <mergeCell ref="E243:G243"/>
    <mergeCell ref="B244:D244"/>
    <mergeCell ref="E244:G244"/>
    <mergeCell ref="B245:D245"/>
    <mergeCell ref="E245:G245"/>
    <mergeCell ref="B246:D246"/>
    <mergeCell ref="E246:G246"/>
    <mergeCell ref="B247:D247"/>
    <mergeCell ref="E247:G247"/>
    <mergeCell ref="B248:D248"/>
    <mergeCell ref="E248:G248"/>
    <mergeCell ref="B249:D249"/>
    <mergeCell ref="E249:G249"/>
    <mergeCell ref="B250:D250"/>
    <mergeCell ref="E250:G250"/>
    <mergeCell ref="B251:D251"/>
    <mergeCell ref="E251:G251"/>
    <mergeCell ref="B252:D252"/>
    <mergeCell ref="E252:G252"/>
    <mergeCell ref="B253:D253"/>
    <mergeCell ref="E253:G253"/>
    <mergeCell ref="B254:D254"/>
    <mergeCell ref="E254:G254"/>
    <mergeCell ref="B255:D255"/>
    <mergeCell ref="E255:G255"/>
    <mergeCell ref="B256:D256"/>
    <mergeCell ref="E256:G256"/>
    <mergeCell ref="B257:D257"/>
    <mergeCell ref="E257:G257"/>
    <mergeCell ref="B258:D258"/>
    <mergeCell ref="E258:G258"/>
    <mergeCell ref="B259:D259"/>
    <mergeCell ref="E259:G259"/>
    <mergeCell ref="B260:D260"/>
    <mergeCell ref="E260:G260"/>
    <mergeCell ref="B261:D261"/>
    <mergeCell ref="E261:G261"/>
    <mergeCell ref="B262:D262"/>
    <mergeCell ref="E262:G262"/>
    <mergeCell ref="B263:D263"/>
    <mergeCell ref="E263:G263"/>
    <mergeCell ref="B264:D264"/>
    <mergeCell ref="E264:G264"/>
    <mergeCell ref="B265:D265"/>
    <mergeCell ref="E265:G265"/>
    <mergeCell ref="B266:D266"/>
    <mergeCell ref="E266:G266"/>
    <mergeCell ref="B267:D267"/>
    <mergeCell ref="E267:G267"/>
    <mergeCell ref="B268:D268"/>
    <mergeCell ref="E268:G268"/>
    <mergeCell ref="B269:D269"/>
    <mergeCell ref="E269:G269"/>
    <mergeCell ref="B270:D270"/>
    <mergeCell ref="E270:G270"/>
    <mergeCell ref="B271:D271"/>
    <mergeCell ref="E271:G271"/>
    <mergeCell ref="B272:D272"/>
    <mergeCell ref="E272:G272"/>
    <mergeCell ref="B273:D273"/>
    <mergeCell ref="E273:G273"/>
    <mergeCell ref="B274:D274"/>
    <mergeCell ref="E274:G274"/>
    <mergeCell ref="B275:D275"/>
    <mergeCell ref="E275:G275"/>
    <mergeCell ref="B276:D276"/>
    <mergeCell ref="E276:G276"/>
    <mergeCell ref="B277:D277"/>
    <mergeCell ref="E277:G277"/>
    <mergeCell ref="B278:D278"/>
    <mergeCell ref="E278:G278"/>
    <mergeCell ref="B279:D279"/>
    <mergeCell ref="E279:G279"/>
    <mergeCell ref="B280:D280"/>
    <mergeCell ref="E280:G280"/>
    <mergeCell ref="B281:D281"/>
    <mergeCell ref="E281:G281"/>
    <mergeCell ref="B282:D282"/>
    <mergeCell ref="E282:G282"/>
    <mergeCell ref="B283:D283"/>
    <mergeCell ref="E283:G283"/>
    <mergeCell ref="B284:D284"/>
    <mergeCell ref="E284:G284"/>
    <mergeCell ref="B285:D285"/>
    <mergeCell ref="E285:G285"/>
    <mergeCell ref="B286:D286"/>
    <mergeCell ref="E286:G286"/>
    <mergeCell ref="B287:D287"/>
    <mergeCell ref="E287:G287"/>
    <mergeCell ref="B288:D288"/>
    <mergeCell ref="E288:G288"/>
    <mergeCell ref="B289:D289"/>
    <mergeCell ref="E289:G289"/>
    <mergeCell ref="B290:D290"/>
    <mergeCell ref="E290:G290"/>
    <mergeCell ref="B291:D291"/>
    <mergeCell ref="E291:G291"/>
    <mergeCell ref="B292:D292"/>
    <mergeCell ref="E292:G292"/>
    <mergeCell ref="B293:D293"/>
    <mergeCell ref="E293:G293"/>
    <mergeCell ref="B294:D294"/>
    <mergeCell ref="E294:G294"/>
    <mergeCell ref="B295:D295"/>
    <mergeCell ref="E295:G295"/>
    <mergeCell ref="B296:D296"/>
    <mergeCell ref="E296:G296"/>
    <mergeCell ref="B297:D297"/>
    <mergeCell ref="E297:G297"/>
    <mergeCell ref="B298:D298"/>
    <mergeCell ref="E298:G298"/>
    <mergeCell ref="B306:D306"/>
    <mergeCell ref="E306:G306"/>
    <mergeCell ref="B299:D299"/>
    <mergeCell ref="E299:G299"/>
    <mergeCell ref="B300:D300"/>
    <mergeCell ref="E300:G300"/>
    <mergeCell ref="B301:D301"/>
    <mergeCell ref="E301:G301"/>
    <mergeCell ref="B302:D302"/>
    <mergeCell ref="E302:G302"/>
    <mergeCell ref="B303:D303"/>
    <mergeCell ref="E303:G303"/>
    <mergeCell ref="B304:D304"/>
    <mergeCell ref="E304:G304"/>
    <mergeCell ref="B305:D305"/>
    <mergeCell ref="E305:G305"/>
    <mergeCell ref="B307:D307"/>
    <mergeCell ref="E307:G307"/>
    <mergeCell ref="B308:D308"/>
    <mergeCell ref="E308:G308"/>
    <mergeCell ref="B309:D309"/>
    <mergeCell ref="E309:G309"/>
    <mergeCell ref="B310:D310"/>
    <mergeCell ref="E310:G310"/>
    <mergeCell ref="B311:D311"/>
    <mergeCell ref="E311:G311"/>
    <mergeCell ref="B312:D312"/>
    <mergeCell ref="E312:G312"/>
    <mergeCell ref="B313:D313"/>
    <mergeCell ref="E313:G313"/>
    <mergeCell ref="B314:D314"/>
    <mergeCell ref="E314:G314"/>
    <mergeCell ref="B315:D315"/>
    <mergeCell ref="E315:G315"/>
    <mergeCell ref="B316:D316"/>
    <mergeCell ref="E316:G316"/>
    <mergeCell ref="B317:D317"/>
    <mergeCell ref="E317:G317"/>
    <mergeCell ref="B318:D318"/>
    <mergeCell ref="E318:G318"/>
    <mergeCell ref="B319:D319"/>
    <mergeCell ref="E319:G319"/>
    <mergeCell ref="B320:D320"/>
    <mergeCell ref="E320:G320"/>
    <mergeCell ref="B321:D321"/>
    <mergeCell ref="E321:G321"/>
    <mergeCell ref="B322:D322"/>
    <mergeCell ref="E322:G322"/>
    <mergeCell ref="B323:D323"/>
    <mergeCell ref="E323:G323"/>
    <mergeCell ref="B326:D326"/>
    <mergeCell ref="E326:G326"/>
    <mergeCell ref="B324:D324"/>
    <mergeCell ref="E324:G324"/>
    <mergeCell ref="B325:D325"/>
    <mergeCell ref="E325:G325"/>
    <mergeCell ref="B327:D327"/>
    <mergeCell ref="E327:G327"/>
    <mergeCell ref="B328:D328"/>
    <mergeCell ref="E328:G328"/>
    <mergeCell ref="B329:D329"/>
    <mergeCell ref="E329:G329"/>
    <mergeCell ref="B334:D334"/>
    <mergeCell ref="E334:G334"/>
    <mergeCell ref="B335:D335"/>
    <mergeCell ref="E335:G335"/>
    <mergeCell ref="B330:D330"/>
    <mergeCell ref="B331:D331"/>
    <mergeCell ref="B332:D332"/>
    <mergeCell ref="B333:D333"/>
    <mergeCell ref="E330:G330"/>
    <mergeCell ref="E331:G331"/>
    <mergeCell ref="B336:D336"/>
    <mergeCell ref="E336:G336"/>
    <mergeCell ref="B337:D337"/>
    <mergeCell ref="E337:G337"/>
    <mergeCell ref="B338:D338"/>
    <mergeCell ref="E338:G338"/>
    <mergeCell ref="B339:D339"/>
    <mergeCell ref="E339:G339"/>
    <mergeCell ref="B340:D340"/>
    <mergeCell ref="E340:G340"/>
    <mergeCell ref="B341:D341"/>
    <mergeCell ref="E341:G341"/>
    <mergeCell ref="B342:D342"/>
    <mergeCell ref="E342:G342"/>
    <mergeCell ref="B343:D343"/>
    <mergeCell ref="E343:G343"/>
    <mergeCell ref="B344:D344"/>
    <mergeCell ref="E344:G344"/>
    <mergeCell ref="B345:D345"/>
    <mergeCell ref="E345:G345"/>
    <mergeCell ref="B346:D346"/>
    <mergeCell ref="E346:G346"/>
    <mergeCell ref="B347:D347"/>
    <mergeCell ref="E347:G347"/>
    <mergeCell ref="B348:D348"/>
    <mergeCell ref="E348:G348"/>
    <mergeCell ref="B349:D349"/>
    <mergeCell ref="E349:G349"/>
    <mergeCell ref="B350:D350"/>
    <mergeCell ref="E350:G350"/>
    <mergeCell ref="B351:D351"/>
    <mergeCell ref="E351:G351"/>
    <mergeCell ref="B352:D352"/>
    <mergeCell ref="E352:G352"/>
    <mergeCell ref="B353:D353"/>
    <mergeCell ref="E353:G353"/>
    <mergeCell ref="B354:D354"/>
    <mergeCell ref="E354:G354"/>
    <mergeCell ref="B355:D355"/>
    <mergeCell ref="E355:G355"/>
    <mergeCell ref="B356:D356"/>
    <mergeCell ref="E356:G356"/>
    <mergeCell ref="B357:D357"/>
    <mergeCell ref="E357:G357"/>
    <mergeCell ref="B358:D358"/>
    <mergeCell ref="E358:G358"/>
    <mergeCell ref="B359:D359"/>
    <mergeCell ref="E359:G359"/>
    <mergeCell ref="B360:D360"/>
    <mergeCell ref="E360:G360"/>
    <mergeCell ref="B361:D361"/>
    <mergeCell ref="E361:G361"/>
    <mergeCell ref="B362:D362"/>
    <mergeCell ref="E362:G362"/>
    <mergeCell ref="B363:D363"/>
    <mergeCell ref="E363:G363"/>
    <mergeCell ref="B364:D364"/>
    <mergeCell ref="E364:G364"/>
    <mergeCell ref="B365:D365"/>
    <mergeCell ref="E365:G365"/>
    <mergeCell ref="B366:D366"/>
    <mergeCell ref="E366:G366"/>
    <mergeCell ref="B367:D367"/>
    <mergeCell ref="E367:G367"/>
    <mergeCell ref="B368:D368"/>
    <mergeCell ref="E368:G368"/>
    <mergeCell ref="B369:D369"/>
    <mergeCell ref="E369:G369"/>
    <mergeCell ref="B370:D370"/>
    <mergeCell ref="E370:G370"/>
    <mergeCell ref="B371:D371"/>
    <mergeCell ref="E371:G371"/>
    <mergeCell ref="B372:D372"/>
    <mergeCell ref="E372:G372"/>
    <mergeCell ref="B373:D373"/>
    <mergeCell ref="E373:G373"/>
    <mergeCell ref="B374:D374"/>
    <mergeCell ref="E374:G374"/>
    <mergeCell ref="B379:D379"/>
    <mergeCell ref="E379:G379"/>
    <mergeCell ref="B380:D380"/>
    <mergeCell ref="E380:G380"/>
    <mergeCell ref="B375:D375"/>
    <mergeCell ref="E375:G375"/>
    <mergeCell ref="B376:D376"/>
    <mergeCell ref="E376:G376"/>
    <mergeCell ref="B377:D377"/>
    <mergeCell ref="E377:G377"/>
    <mergeCell ref="B387:D387"/>
    <mergeCell ref="E387:G387"/>
    <mergeCell ref="B381:D381"/>
    <mergeCell ref="E381:G381"/>
    <mergeCell ref="B382:D382"/>
    <mergeCell ref="E382:G382"/>
    <mergeCell ref="B383:D383"/>
    <mergeCell ref="E383:G383"/>
    <mergeCell ref="B388:D388"/>
    <mergeCell ref="E388:G388"/>
    <mergeCell ref="B389:D389"/>
    <mergeCell ref="E389:G389"/>
    <mergeCell ref="B390:D390"/>
    <mergeCell ref="E390:G390"/>
    <mergeCell ref="B391:D391"/>
    <mergeCell ref="E391:G391"/>
    <mergeCell ref="B392:D392"/>
    <mergeCell ref="E392:G392"/>
    <mergeCell ref="B393:D393"/>
    <mergeCell ref="E393:G393"/>
    <mergeCell ref="B394:D394"/>
    <mergeCell ref="E394:G394"/>
    <mergeCell ref="B395:D395"/>
    <mergeCell ref="E395:G395"/>
    <mergeCell ref="B396:D396"/>
    <mergeCell ref="E396:G396"/>
    <mergeCell ref="B397:D397"/>
    <mergeCell ref="E397:G397"/>
    <mergeCell ref="B398:D398"/>
    <mergeCell ref="E398:G398"/>
    <mergeCell ref="B399:D399"/>
    <mergeCell ref="E399:G399"/>
    <mergeCell ref="B400:D400"/>
    <mergeCell ref="E400:G400"/>
    <mergeCell ref="B401:D401"/>
    <mergeCell ref="E401:G401"/>
    <mergeCell ref="B402:D402"/>
    <mergeCell ref="E402:G402"/>
    <mergeCell ref="B403:D403"/>
    <mergeCell ref="E403:G403"/>
    <mergeCell ref="B404:D404"/>
    <mergeCell ref="E404:G404"/>
    <mergeCell ref="B405:D405"/>
    <mergeCell ref="E405:G405"/>
    <mergeCell ref="B406:D406"/>
    <mergeCell ref="E406:G406"/>
    <mergeCell ref="B407:D407"/>
    <mergeCell ref="E407:G407"/>
    <mergeCell ref="B408:D408"/>
    <mergeCell ref="E408:G408"/>
    <mergeCell ref="B409:D409"/>
    <mergeCell ref="E409:G409"/>
    <mergeCell ref="B410:D410"/>
    <mergeCell ref="E410:G410"/>
    <mergeCell ref="B411:D411"/>
    <mergeCell ref="E411:G411"/>
    <mergeCell ref="B412:D412"/>
    <mergeCell ref="E412:G412"/>
    <mergeCell ref="B414:D414"/>
    <mergeCell ref="E414:G414"/>
    <mergeCell ref="B415:D415"/>
    <mergeCell ref="E415:G415"/>
    <mergeCell ref="B413:D413"/>
    <mergeCell ref="E413:G413"/>
    <mergeCell ref="B416:D416"/>
    <mergeCell ref="E416:G416"/>
    <mergeCell ref="B417:D417"/>
    <mergeCell ref="E417:G417"/>
    <mergeCell ref="B418:D418"/>
    <mergeCell ref="E418:G418"/>
    <mergeCell ref="B419:D419"/>
    <mergeCell ref="E419:G419"/>
    <mergeCell ref="B420:D420"/>
    <mergeCell ref="E420:G420"/>
    <mergeCell ref="B421:D421"/>
    <mergeCell ref="E421:G421"/>
    <mergeCell ref="B422:D422"/>
    <mergeCell ref="E422:G422"/>
    <mergeCell ref="B423:D423"/>
    <mergeCell ref="E423:G423"/>
    <mergeCell ref="B424:D424"/>
    <mergeCell ref="E424:G424"/>
    <mergeCell ref="B425:D425"/>
    <mergeCell ref="E425:G425"/>
    <mergeCell ref="B426:D426"/>
    <mergeCell ref="E426:G426"/>
    <mergeCell ref="B427:D427"/>
    <mergeCell ref="E427:G427"/>
    <mergeCell ref="B428:D428"/>
    <mergeCell ref="E428:G428"/>
    <mergeCell ref="B429:D429"/>
    <mergeCell ref="E429:G429"/>
    <mergeCell ref="B430:D430"/>
    <mergeCell ref="E430:G430"/>
    <mergeCell ref="B431:D431"/>
    <mergeCell ref="E431:G431"/>
    <mergeCell ref="B432:D432"/>
    <mergeCell ref="E432:G432"/>
    <mergeCell ref="B433:D433"/>
    <mergeCell ref="E433:G433"/>
    <mergeCell ref="B434:D434"/>
    <mergeCell ref="E434:G434"/>
    <mergeCell ref="B435:D435"/>
    <mergeCell ref="E435:G435"/>
    <mergeCell ref="B436:D436"/>
    <mergeCell ref="E436:G436"/>
    <mergeCell ref="B437:D437"/>
    <mergeCell ref="E437:G437"/>
    <mergeCell ref="B438:D438"/>
    <mergeCell ref="E438:G438"/>
    <mergeCell ref="B439:D439"/>
    <mergeCell ref="E439:G439"/>
    <mergeCell ref="B440:D440"/>
    <mergeCell ref="E440:G440"/>
    <mergeCell ref="B441:D441"/>
    <mergeCell ref="E441:G441"/>
    <mergeCell ref="B442:D442"/>
    <mergeCell ref="E442:G442"/>
    <mergeCell ref="B449:D449"/>
    <mergeCell ref="B443:D443"/>
    <mergeCell ref="E443:G443"/>
    <mergeCell ref="E449:G449"/>
    <mergeCell ref="B444:D444"/>
    <mergeCell ref="E444:G444"/>
    <mergeCell ref="B445:D445"/>
    <mergeCell ref="E445:G445"/>
    <mergeCell ref="B446:D446"/>
    <mergeCell ref="E446:G446"/>
    <mergeCell ref="E378:G378"/>
    <mergeCell ref="B450:D450"/>
    <mergeCell ref="E450:G450"/>
    <mergeCell ref="B451:D451"/>
    <mergeCell ref="E451:G451"/>
    <mergeCell ref="B455:F455"/>
    <mergeCell ref="B447:D447"/>
    <mergeCell ref="E447:G447"/>
    <mergeCell ref="B448:D448"/>
    <mergeCell ref="E448:G448"/>
    <mergeCell ref="B456:E456"/>
    <mergeCell ref="E332:G332"/>
    <mergeCell ref="E333:G333"/>
    <mergeCell ref="B386:D386"/>
    <mergeCell ref="E386:G386"/>
    <mergeCell ref="B384:D384"/>
    <mergeCell ref="E384:G384"/>
    <mergeCell ref="B385:D385"/>
    <mergeCell ref="E385:G385"/>
    <mergeCell ref="B378:D378"/>
  </mergeCells>
  <printOptions/>
  <pageMargins left="0.7" right="0.7" top="0.75" bottom="0.75" header="0.3" footer="0.3"/>
  <pageSetup horizontalDpi="600" verticalDpi="600" orientation="landscape" paperSize="9" r:id="rId1"/>
  <headerFooter>
    <oddHeader>&amp;C                                                                                                 Załącznik Nr 3 do Informacji o przebiegu wykonania budżetu Gminy Jedlina-Zdrój za I półrocze 2013r.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wrobelm</cp:lastModifiedBy>
  <cp:lastPrinted>2013-08-27T11:17:34Z</cp:lastPrinted>
  <dcterms:created xsi:type="dcterms:W3CDTF">2007-08-28T00:13:44Z</dcterms:created>
  <dcterms:modified xsi:type="dcterms:W3CDTF">2013-09-06T10:47:56Z</dcterms:modified>
  <cp:category/>
  <cp:version/>
  <cp:contentType/>
  <cp:contentStatus/>
  <cp:revision>1</cp:revision>
</cp:coreProperties>
</file>