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2011" sheetId="1" r:id="rId1"/>
    <sheet name="2012" sheetId="2" r:id="rId2"/>
    <sheet name="2013" sheetId="3" r:id="rId3"/>
  </sheets>
  <definedNames/>
  <calcPr fullCalcOnLoad="1"/>
</workbook>
</file>

<file path=xl/sharedStrings.xml><?xml version="1.0" encoding="utf-8"?>
<sst xmlns="http://schemas.openxmlformats.org/spreadsheetml/2006/main" count="1334" uniqueCount="238">
  <si>
    <t>Klasyfikacja budżetowa</t>
  </si>
  <si>
    <t>Wyszczególnienie</t>
  </si>
  <si>
    <t>% 7:6</t>
  </si>
  <si>
    <t>Udział %     w doch. ogółem</t>
  </si>
  <si>
    <t>Dz.</t>
  </si>
  <si>
    <t>Rozdz.</t>
  </si>
  <si>
    <t>§</t>
  </si>
  <si>
    <t>010</t>
  </si>
  <si>
    <t>ROLNICTWO I  ŁOWIECTWO</t>
  </si>
  <si>
    <t>01095</t>
  </si>
  <si>
    <t>Pozostała działalność</t>
  </si>
  <si>
    <t>-</t>
  </si>
  <si>
    <t>2010</t>
  </si>
  <si>
    <t>Dotacje celowe otrzymane z budżetu państwa na realizację zadań bieżących z zakresu administracji rządowej oraz innych zadań zleconych gminom (związkom gmin) ustawami</t>
  </si>
  <si>
    <t>0870</t>
  </si>
  <si>
    <t>Wpływy ze sprzedaży składników majątkowych</t>
  </si>
  <si>
    <t>020</t>
  </si>
  <si>
    <t>LEŚNICTWO</t>
  </si>
  <si>
    <t>02001</t>
  </si>
  <si>
    <t>Gospodarka leśna</t>
  </si>
  <si>
    <t>600</t>
  </si>
  <si>
    <t>TRANSPORT I ŁĄCZNOŚĆ</t>
  </si>
  <si>
    <t>60016</t>
  </si>
  <si>
    <t>Drogi publiczne gminne</t>
  </si>
  <si>
    <t>0920</t>
  </si>
  <si>
    <t>Pozostałe odsetki</t>
  </si>
  <si>
    <t>6298</t>
  </si>
  <si>
    <t>Środki na dofinansowanie własnych inwestycji gmin (związków gmin), powiatów (związków powiatów), samorządów województw, pozyskane z innych źródeł</t>
  </si>
  <si>
    <t>630</t>
  </si>
  <si>
    <t>TURYSTYKA</t>
  </si>
  <si>
    <t>63003</t>
  </si>
  <si>
    <t>Zadania w zakresie upowszechniania turystyki</t>
  </si>
  <si>
    <t>0970</t>
  </si>
  <si>
    <t>Wpływy z różnych dochodów</t>
  </si>
  <si>
    <t>700</t>
  </si>
  <si>
    <t>GOSPODARKA MIESZKANIOWA</t>
  </si>
  <si>
    <t>70005</t>
  </si>
  <si>
    <t xml:space="preserve">Gospodarka gruntami i nieruchomościami </t>
  </si>
  <si>
    <t>0470</t>
  </si>
  <si>
    <t>Wpływyw z opłat za zarząd, użytkowanie i użutkowanie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</si>
  <si>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</si>
  <si>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</si>
  <si>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</si>
  <si>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</si>
  <si>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</si>
  <si>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Wpływy z tytułu odpłatnego nabycia  prawa własności oraz prawa  użytkowania wieczystego nieruchomości</t>
  </si>
  <si>
    <t>0910</t>
  </si>
  <si>
    <t>Odsetki od nieterminowych wpłat z tytułu podatków i opłat</t>
  </si>
  <si>
    <t>70095</t>
  </si>
  <si>
    <t>710</t>
  </si>
  <si>
    <t>DZIAŁALNOŚĆ USŁUGOWA</t>
  </si>
  <si>
    <t>71035</t>
  </si>
  <si>
    <t>0830</t>
  </si>
  <si>
    <t>Wpływy z usług</t>
  </si>
  <si>
    <t>750</t>
  </si>
  <si>
    <t>ADMINISTRACJA PUBLICZNA</t>
  </si>
  <si>
    <t>75011</t>
  </si>
  <si>
    <t>Urzędy wojewódzkie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</si>
  <si>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</si>
  <si>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</si>
  <si>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</si>
  <si>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 miast na prawach powiatu)</t>
  </si>
  <si>
    <t>0570</t>
  </si>
  <si>
    <t>Grzywny, mandaty i inne kary pieniężne od osób fizycznych</t>
  </si>
  <si>
    <t>751</t>
  </si>
  <si>
    <t>URZĘDY NACZELNYCH ORGANÓW WŁADZY PAŃSTWOWEJ, KONTROLI I OCHRONY PRAWA ORAZ SĄDOWNICTWA</t>
  </si>
  <si>
    <t>75101</t>
  </si>
  <si>
    <t>Urzędy nalczelnych organów władzy państwowej, kontroli i ochrony prawa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</si>
  <si>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</si>
  <si>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</si>
  <si>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</si>
  <si>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</si>
  <si>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</si>
  <si>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</si>
  <si>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75601</t>
  </si>
  <si>
    <t>Wpływy  z podatku dochodowego od osób fizycznych</t>
  </si>
  <si>
    <t>0350</t>
  </si>
  <si>
    <t>Podatek od działalności gospodarczej osób fizycznych, opłacany w formie karty podatkowej</t>
  </si>
  <si>
    <t>75615</t>
  </si>
  <si>
    <t>Wpływy 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</si>
  <si>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</si>
  <si>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</si>
  <si>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</si>
  <si>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</si>
  <si>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</si>
  <si>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</si>
  <si>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0500</t>
  </si>
  <si>
    <t>Podatek od czynności cywilnoprawnych</t>
  </si>
  <si>
    <t>75616</t>
  </si>
  <si>
    <t>Wpływy  z podatku rolnego, podatku leśnego, podatku od podatku od spadków i darowizn, podatku od czynności cywilnoprawnych oraz podatków i opłat lokalnych od osób fizycznych</t>
  </si>
  <si>
    <t>0340</t>
  </si>
  <si>
    <t>Podatek od środków transportowych</t>
  </si>
  <si>
    <t>0360</t>
  </si>
  <si>
    <t>Podatek od spadków i darowizn</t>
  </si>
  <si>
    <t>0370</t>
  </si>
  <si>
    <t>0płata od posiadania psów</t>
  </si>
  <si>
    <t>0390</t>
  </si>
  <si>
    <t>Wpływy z opłaty uzdrowiskowej, pobieranej w gminach posiadających status gminy uzdrowiskowej</t>
  </si>
  <si>
    <t>0430</t>
  </si>
  <si>
    <t>Wpływy z opłaty targowej</t>
  </si>
  <si>
    <t>0560</t>
  </si>
  <si>
    <t>75618</t>
  </si>
  <si>
    <t>Wpływy 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</si>
  <si>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</si>
  <si>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</si>
  <si>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</si>
  <si>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</si>
  <si>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0490</t>
  </si>
  <si>
    <t>Wpływyw z innych lokalnych opłat pobieranych przez jednostki samorządu terytorialnego na podstawie odrębnych ustaw</t>
  </si>
  <si>
    <t>75621</t>
  </si>
  <si>
    <t xml:space="preserve">Udziały gmin w podatkach stanowiących dochód budżetu państwa </t>
  </si>
  <si>
    <t>0010</t>
  </si>
  <si>
    <t>Podatek dochodowy od osób fizycznych</t>
  </si>
  <si>
    <t>0020</t>
  </si>
  <si>
    <t>Podatek dochodowy od osób prawnych</t>
  </si>
  <si>
    <t>75647</t>
  </si>
  <si>
    <t xml:space="preserve">Pobór podatków, opłat i nieopodatkowanych należności budżetowych </t>
  </si>
  <si>
    <t>758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</si>
  <si>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</si>
  <si>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</si>
  <si>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</si>
  <si>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</si>
  <si>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</si>
  <si>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</si>
  <si>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</si>
  <si>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roliczenia finansowe</t>
  </si>
  <si>
    <t>2030</t>
  </si>
  <si>
    <t xml:space="preserve">Dotacje celowe otrzymane z budżetu państwa na realizację własnych zadań bieżących gmin (związków gmin) </t>
  </si>
  <si>
    <t>801</t>
  </si>
  <si>
    <t>OŚWIATA I WYCHOWANIE</t>
  </si>
  <si>
    <t>80101</t>
  </si>
  <si>
    <t>Szkoły podstawowe</t>
  </si>
  <si>
    <t>0690</t>
  </si>
  <si>
    <t>Wpływy z różnych opłat</t>
  </si>
  <si>
    <t xml:space="preserve">Dotacje celowe przekazane z budżetu państwa na realizację własnych zadań bieżących gmin (związków gmin) </t>
  </si>
  <si>
    <t>6330</t>
  </si>
  <si>
    <t>Dotacje celowe przekazane z budżetu państwa na realizację inwestycji i zakupów inwestycyjnych własnych gmin             (związków gmin)</t>
  </si>
  <si>
    <t>80110</t>
  </si>
  <si>
    <t>Gimnazja</t>
  </si>
  <si>
    <t>852</t>
  </si>
  <si>
    <t>POMOC SPOŁECZNA</t>
  </si>
  <si>
    <t>85212</t>
  </si>
  <si>
    <t>Świadczenia rodzinne, zaliczka alimentacyjna oraz składki na ubezpieczenie emerytalne i rentowe z ubezpieczenia społecznego</t>
  </si>
  <si>
    <t>Dochody jednostek samorządu terytorialnego związane                    z realizacją zadań z zakresu administracji rządowej oraz innych zadań zleconych ustawami</t>
  </si>
  <si>
    <t>85213</t>
  </si>
  <si>
    <t>Składki na ubezpieczenie zdrowotne opłacane za osoby pobierające niektóre świadczenia z pomocy społecznej, niektóre świadczenia rodzinne oraz za osoby uczestniczące w zajęciach      w centrum integracji społecznej</t>
  </si>
  <si>
    <t>85214</t>
  </si>
  <si>
    <t>Zasiłki i pomoc w naturze oraz składki na ubezpieczenie emerytalne i rentowe</t>
  </si>
  <si>
    <t>85219</t>
  </si>
  <si>
    <t>Ośrodki pomocy społecznej</t>
  </si>
  <si>
    <t>85228</t>
  </si>
  <si>
    <t>Usługi opiekuńcze i specjalistyczne usługi opiekuńcze</t>
  </si>
  <si>
    <t>85295</t>
  </si>
  <si>
    <t>900</t>
  </si>
  <si>
    <t>GOSPODARKA KOMUNALNA I OCHRONA ŚRODOWISKA</t>
  </si>
  <si>
    <t>926</t>
  </si>
  <si>
    <t>KULTURA FIZYCZNA I SPORT</t>
  </si>
  <si>
    <t>92601</t>
  </si>
  <si>
    <t>Obiekty sportowe</t>
  </si>
  <si>
    <t>6208</t>
  </si>
  <si>
    <t>Dotacje rozwojowe</t>
  </si>
  <si>
    <t>0460</t>
  </si>
  <si>
    <t>Wpływy z opłaty eksploatacyjnej</t>
  </si>
  <si>
    <t>Wykonanie za I półrocze roku 2010</t>
  </si>
  <si>
    <t xml:space="preserve">DOCHODY MAJĄTKOWE </t>
  </si>
  <si>
    <t>75075</t>
  </si>
  <si>
    <t>Promocja jednostek samorządu terytorialnego</t>
  </si>
  <si>
    <t>75107</t>
  </si>
  <si>
    <t>Wybory Prezydenta Rzeczypospolitej Polskiej</t>
  </si>
  <si>
    <t>0980</t>
  </si>
  <si>
    <t>Zaległości z tytułu podatków i opłat zniesionych</t>
  </si>
  <si>
    <t>Wpływy z tytułu zwrotów wypłaconych świadczeń z funduszu alimentacyjn ego</t>
  </si>
  <si>
    <t>85216</t>
  </si>
  <si>
    <t>Zasiłki stałe</t>
  </si>
  <si>
    <t>2007</t>
  </si>
  <si>
    <t>2009</t>
  </si>
  <si>
    <t>90001</t>
  </si>
  <si>
    <t>Gospodarka ściekowa i ochrona wód</t>
  </si>
  <si>
    <t>90019</t>
  </si>
  <si>
    <t>Wpływy i wydatki związane z gromadzeniem środków z opłat i kar za korzystanie ze środowiska</t>
  </si>
  <si>
    <t>90078</t>
  </si>
  <si>
    <t>Usuwanie skutków klęsk żywiołowych</t>
  </si>
  <si>
    <t>90095</t>
  </si>
  <si>
    <t>RÓŻNE ROZLICZENIA</t>
  </si>
  <si>
    <t>2870</t>
  </si>
  <si>
    <t>Dotacja z budżetu państwa dla gmin uzdrowiskowych</t>
  </si>
  <si>
    <t>854</t>
  </si>
  <si>
    <t>EDUKACYJNA OPIEKA WYCHOWAWCZA</t>
  </si>
  <si>
    <t>Pomoc materialna dla uczniów</t>
  </si>
  <si>
    <t>85415</t>
  </si>
  <si>
    <t>RAZEM DOCHODY</t>
  </si>
  <si>
    <t xml:space="preserve">DOCHODY BIEŻĄCE </t>
  </si>
  <si>
    <t>Sporządziła:M.Wróbel</t>
  </si>
  <si>
    <r>
      <t xml:space="preserve">   </t>
    </r>
    <r>
      <rPr>
        <b/>
        <sz val="22"/>
        <rFont val="Times New Roman"/>
        <family val="2"/>
      </rPr>
      <t xml:space="preserve">Wykonanie planu dochodów  Gminy Jedlina-Zdrój za I półrocze roku 2011  </t>
    </r>
    <r>
      <rPr>
        <b/>
        <sz val="18"/>
        <rFont val="Times New Roman"/>
        <family val="2"/>
      </rPr>
      <t xml:space="preserve"> </t>
    </r>
  </si>
  <si>
    <t>Plan po zmianach na 2011 rok</t>
  </si>
  <si>
    <t>Wykonanie za I półrocze roku 2011</t>
  </si>
  <si>
    <t>01008</t>
  </si>
  <si>
    <t>Melioracje wodne</t>
  </si>
  <si>
    <t>6207</t>
  </si>
  <si>
    <t>60078</t>
  </si>
  <si>
    <t>921</t>
  </si>
  <si>
    <t>92109</t>
  </si>
  <si>
    <t>KULTURA I OCHRONA DZIEDZICTWA NARODOWEGO</t>
  </si>
  <si>
    <t>Domy i ośrodki kultury, świetlice i kluby</t>
  </si>
  <si>
    <t>75056</t>
  </si>
  <si>
    <t>Dotacje celowe w ramach programów finansowanych z udziałem środków europejskich oraz środków, o których mowa w art.5 ust.1 pkt.3 oraz ust.3 pkt.5 i 6 ustawy, lub płatności z udziałem środków europejskich</t>
  </si>
  <si>
    <t>85215</t>
  </si>
  <si>
    <t>Dodatki mieszkaniowe</t>
  </si>
  <si>
    <t>752</t>
  </si>
  <si>
    <t>OBRONA NARODOWA</t>
  </si>
  <si>
    <t>75212</t>
  </si>
  <si>
    <t>Pozostałe wydatki obronne</t>
  </si>
  <si>
    <t>Spis powszechny i inne</t>
  </si>
  <si>
    <t>Plan po zmianach na 2012 rok</t>
  </si>
  <si>
    <t>Wykonanie za I półrocze roku 2012</t>
  </si>
  <si>
    <t>Dotacje celowe otrzymane z budżetu państwa na realizację zadań bieżących z zakresu administracji rządowej oraz innych zadań zleconych gminie (związkom gmin) ustawami</t>
  </si>
  <si>
    <t>Dotacje celowe w ramach programów finansowanych z udziałem środków europejskich oraz środków, o których mowa w art.5 ust.1 pkt.3 oraz ust.3 pkt.5 i 6 ustawy, lub płatności w ramach budżetu środków europejskich</t>
  </si>
  <si>
    <t>75095</t>
  </si>
  <si>
    <t>90020</t>
  </si>
  <si>
    <t>Wpływy i wydatki zwiazane z gormadzeniem środków z opłat produktowych</t>
  </si>
  <si>
    <t>0400</t>
  </si>
  <si>
    <t>Wpływy z opłaty produktowej</t>
  </si>
  <si>
    <t>Sporządziła:B.Czuba</t>
  </si>
  <si>
    <r>
      <t xml:space="preserve">   </t>
    </r>
    <r>
      <rPr>
        <b/>
        <sz val="17"/>
        <rFont val="Times New Roman"/>
        <family val="2"/>
      </rPr>
      <t xml:space="preserve">Wykonanie planu dochodów  Gminy Jedlina-Zdrój za I półrocze roku 2012   </t>
    </r>
  </si>
  <si>
    <r>
      <t xml:space="preserve">   </t>
    </r>
    <r>
      <rPr>
        <b/>
        <sz val="17"/>
        <rFont val="Times New Roman"/>
        <family val="2"/>
      </rPr>
      <t xml:space="preserve">Wykonanie planu dochodów  Gminy Jedlina-Zdrój za I półrocze roku 2013   </t>
    </r>
  </si>
  <si>
    <t>Plan po zmianach na 2013 rok</t>
  </si>
  <si>
    <t>Wykonanie za I półrocze roku 2013</t>
  </si>
  <si>
    <t>2710</t>
  </si>
  <si>
    <t>Dotacja celowa otrzymana z tytułu pomocy finansowej udzielanej między jednostkami  samorządu terytorialnego na dofinansowanie własnych zadań bieżących</t>
  </si>
  <si>
    <t>75109</t>
  </si>
  <si>
    <t>Wybory do rad gmin, rad powiatów i sejmików województw, wybory wójtów, burmistrzów i prezydentów miast oraz referenda gminne, powiatowe i wojewódzkie</t>
  </si>
  <si>
    <t>85206</t>
  </si>
  <si>
    <t>Wspieranie rodziny</t>
  </si>
  <si>
    <t>90002</t>
  </si>
  <si>
    <t>Wpływy z innych  lokalnych opat pobieranych przez jednostki samorzadu terytorialnego na podstawie odrębnych ustaw</t>
  </si>
  <si>
    <t>Gospodarka odpadami</t>
  </si>
  <si>
    <t>Sporządził :B.Czuba</t>
  </si>
  <si>
    <t>Sprawdził:M.Wróbel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</si>
</sst>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"/>
    <numFmt numFmtId="166" formatCode="_-* #,##0.00&quot; zł&quot;_-;\-* #,##0.00&quot; zł&quot;_-;_-* \-??&quot; zł&quot;_-;_-@_-"/>
  </numFmts>
  <fonts count="45">
    <font>
      <sz val="10"/>
      <name val="Arial"/>
      <family val="2"/>
    </font>
    <font>
      <b/>
      <sz val="18"/>
      <name val="Tahoma"/>
      <family val="2"/>
    </font>
    <font>
      <b/>
      <sz val="22"/>
      <name val="Times New Roman"/>
      <family val="2"/>
    </font>
    <font>
      <b/>
      <sz val="18"/>
      <name val="Times New Roman"/>
      <family val="2"/>
    </font>
    <font>
      <sz val="10"/>
      <name val="Times New Roman"/>
      <family val="2"/>
    </font>
    <font>
      <b/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7"/>
      <name val="Tahoma"/>
      <family val="2"/>
    </font>
    <font>
      <b/>
      <sz val="17"/>
      <name val="Times New Roman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10" fontId="6" fillId="33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0" fontId="6" fillId="0" borderId="10" xfId="0" applyNumberFormat="1" applyFont="1" applyBorder="1" applyAlignment="1">
      <alignment horizontal="center" vertical="center"/>
    </xf>
    <xf numFmtId="10" fontId="6" fillId="0" borderId="11" xfId="52" applyNumberFormat="1" applyFont="1" applyFill="1" applyBorder="1" applyAlignment="1" applyProtection="1">
      <alignment horizontal="center" vertical="center"/>
      <protection/>
    </xf>
    <xf numFmtId="10" fontId="6" fillId="0" borderId="10" xfId="52" applyNumberFormat="1" applyFont="1" applyFill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0" fontId="4" fillId="0" borderId="11" xfId="52" applyNumberFormat="1" applyFont="1" applyFill="1" applyBorder="1" applyAlignment="1" applyProtection="1">
      <alignment horizontal="center" vertical="center"/>
      <protection/>
    </xf>
    <xf numFmtId="10" fontId="4" fillId="0" borderId="10" xfId="52" applyNumberFormat="1" applyFont="1" applyFill="1" applyBorder="1" applyAlignment="1" applyProtection="1">
      <alignment horizontal="center" vertical="center"/>
      <protection/>
    </xf>
    <xf numFmtId="10" fontId="4" fillId="33" borderId="11" xfId="52" applyNumberFormat="1" applyFont="1" applyFill="1" applyBorder="1" applyAlignment="1" applyProtection="1">
      <alignment horizontal="center" vertical="center"/>
      <protection/>
    </xf>
    <xf numFmtId="165" fontId="4" fillId="0" borderId="10" xfId="52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/>
    </xf>
    <xf numFmtId="10" fontId="4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top"/>
    </xf>
    <xf numFmtId="4" fontId="4" fillId="34" borderId="10" xfId="0" applyNumberFormat="1" applyFont="1" applyFill="1" applyBorder="1" applyAlignment="1">
      <alignment horizontal="center" vertical="center"/>
    </xf>
    <xf numFmtId="10" fontId="4" fillId="35" borderId="11" xfId="52" applyNumberFormat="1" applyFont="1" applyFill="1" applyBorder="1" applyAlignment="1" applyProtection="1">
      <alignment horizontal="center" vertical="center"/>
      <protection/>
    </xf>
    <xf numFmtId="10" fontId="4" fillId="19" borderId="10" xfId="52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 horizontal="center" vertical="center"/>
    </xf>
    <xf numFmtId="10" fontId="4" fillId="0" borderId="13" xfId="52" applyNumberFormat="1" applyFont="1" applyFill="1" applyBorder="1" applyAlignment="1" applyProtection="1">
      <alignment horizontal="center" vertical="center"/>
      <protection/>
    </xf>
    <xf numFmtId="0" fontId="4" fillId="19" borderId="13" xfId="0" applyFont="1" applyFill="1" applyBorder="1" applyAlignment="1">
      <alignment/>
    </xf>
    <xf numFmtId="4" fontId="4" fillId="19" borderId="13" xfId="0" applyNumberFormat="1" applyFont="1" applyFill="1" applyBorder="1" applyAlignment="1">
      <alignment horizontal="center" vertical="center"/>
    </xf>
    <xf numFmtId="10" fontId="4" fillId="0" borderId="14" xfId="52" applyNumberFormat="1" applyFont="1" applyFill="1" applyBorder="1" applyAlignment="1" applyProtection="1">
      <alignment horizontal="center" vertical="center"/>
      <protection/>
    </xf>
    <xf numFmtId="10" fontId="4" fillId="0" borderId="15" xfId="52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Font="1" applyAlignment="1">
      <alignment/>
    </xf>
    <xf numFmtId="0" fontId="4" fillId="19" borderId="10" xfId="0" applyFont="1" applyFill="1" applyBorder="1" applyAlignment="1">
      <alignment/>
    </xf>
    <xf numFmtId="4" fontId="4" fillId="19" borderId="10" xfId="0" applyNumberFormat="1" applyFont="1" applyFill="1" applyBorder="1" applyAlignment="1">
      <alignment horizontal="center" vertical="center"/>
    </xf>
    <xf numFmtId="10" fontId="4" fillId="19" borderId="11" xfId="52" applyNumberFormat="1" applyFont="1" applyFill="1" applyBorder="1" applyAlignment="1" applyProtection="1">
      <alignment horizontal="center" vertical="center"/>
      <protection/>
    </xf>
    <xf numFmtId="4" fontId="4" fillId="35" borderId="10" xfId="0" applyNumberFormat="1" applyFont="1" applyFill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/>
    </xf>
    <xf numFmtId="10" fontId="5" fillId="0" borderId="12" xfId="52" applyNumberFormat="1" applyFont="1" applyFill="1" applyBorder="1" applyAlignment="1" applyProtection="1">
      <alignment horizontal="center" vertical="center"/>
      <protection/>
    </xf>
    <xf numFmtId="49" fontId="5" fillId="0" borderId="12" xfId="52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>
      <alignment horizontal="center" vertical="top"/>
    </xf>
    <xf numFmtId="10" fontId="5" fillId="0" borderId="11" xfId="0" applyNumberFormat="1" applyFont="1" applyBorder="1" applyAlignment="1">
      <alignment horizontal="center" vertical="top"/>
    </xf>
    <xf numFmtId="10" fontId="4" fillId="0" borderId="11" xfId="0" applyNumberFormat="1" applyFont="1" applyBorder="1" applyAlignment="1">
      <alignment horizontal="center" vertical="top"/>
    </xf>
    <xf numFmtId="10" fontId="4" fillId="19" borderId="11" xfId="0" applyNumberFormat="1" applyFont="1" applyFill="1" applyBorder="1" applyAlignment="1">
      <alignment horizontal="center" vertical="top"/>
    </xf>
    <xf numFmtId="10" fontId="4" fillId="19" borderId="14" xfId="0" applyNumberFormat="1" applyFon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top"/>
    </xf>
    <xf numFmtId="10" fontId="4" fillId="0" borderId="11" xfId="0" applyNumberFormat="1" applyFont="1" applyBorder="1" applyAlignment="1">
      <alignment horizontal="center" vertical="center"/>
    </xf>
    <xf numFmtId="49" fontId="4" fillId="19" borderId="11" xfId="0" applyNumberFormat="1" applyFont="1" applyFill="1" applyBorder="1" applyAlignment="1">
      <alignment horizontal="center" vertical="top"/>
    </xf>
    <xf numFmtId="49" fontId="6" fillId="33" borderId="11" xfId="52" applyNumberFormat="1" applyFont="1" applyFill="1" applyBorder="1" applyAlignment="1" applyProtection="1">
      <alignment horizontal="center" vertical="center"/>
      <protection/>
    </xf>
    <xf numFmtId="49" fontId="6" fillId="33" borderId="11" xfId="0" applyNumberFormat="1" applyFont="1" applyFill="1" applyBorder="1" applyAlignment="1">
      <alignment horizontal="center" vertical="center"/>
    </xf>
    <xf numFmtId="164" fontId="4" fillId="0" borderId="14" xfId="52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>
      <alignment horizontal="left" vertical="top"/>
    </xf>
    <xf numFmtId="0" fontId="0" fillId="36" borderId="0" xfId="0" applyFont="1" applyFill="1" applyAlignment="1">
      <alignment/>
    </xf>
    <xf numFmtId="10" fontId="4" fillId="36" borderId="11" xfId="0" applyNumberFormat="1" applyFont="1" applyFill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top"/>
    </xf>
    <xf numFmtId="10" fontId="5" fillId="0" borderId="16" xfId="0" applyNumberFormat="1" applyFont="1" applyBorder="1" applyAlignment="1">
      <alignment horizontal="center" vertical="top"/>
    </xf>
    <xf numFmtId="4" fontId="4" fillId="36" borderId="13" xfId="0" applyNumberFormat="1" applyFont="1" applyFill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164" fontId="4" fillId="0" borderId="11" xfId="52" applyNumberFormat="1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>
      <alignment/>
    </xf>
    <xf numFmtId="4" fontId="4" fillId="36" borderId="10" xfId="0" applyNumberFormat="1" applyFont="1" applyFill="1" applyBorder="1" applyAlignment="1">
      <alignment horizontal="center" vertical="center"/>
    </xf>
    <xf numFmtId="10" fontId="4" fillId="36" borderId="11" xfId="52" applyNumberFormat="1" applyFont="1" applyFill="1" applyBorder="1" applyAlignment="1" applyProtection="1">
      <alignment horizontal="center" vertical="center"/>
      <protection/>
    </xf>
    <xf numFmtId="0" fontId="4" fillId="16" borderId="10" xfId="0" applyFont="1" applyFill="1" applyBorder="1" applyAlignment="1">
      <alignment horizontal="center" vertical="top"/>
    </xf>
    <xf numFmtId="4" fontId="5" fillId="16" borderId="10" xfId="0" applyNumberFormat="1" applyFont="1" applyFill="1" applyBorder="1" applyAlignment="1">
      <alignment horizontal="center" vertical="top"/>
    </xf>
    <xf numFmtId="10" fontId="5" fillId="16" borderId="11" xfId="0" applyNumberFormat="1" applyFont="1" applyFill="1" applyBorder="1" applyAlignment="1">
      <alignment horizontal="center" vertical="top"/>
    </xf>
    <xf numFmtId="10" fontId="4" fillId="19" borderId="11" xfId="0" applyNumberFormat="1" applyFont="1" applyFill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top"/>
    </xf>
    <xf numFmtId="4" fontId="4" fillId="33" borderId="17" xfId="0" applyNumberFormat="1" applyFont="1" applyFill="1" applyBorder="1" applyAlignment="1">
      <alignment horizontal="center" vertical="center"/>
    </xf>
    <xf numFmtId="10" fontId="4" fillId="19" borderId="18" xfId="0" applyNumberFormat="1" applyFont="1" applyFill="1" applyBorder="1" applyAlignment="1">
      <alignment horizontal="center" vertical="top"/>
    </xf>
    <xf numFmtId="10" fontId="4" fillId="0" borderId="19" xfId="0" applyNumberFormat="1" applyFont="1" applyBorder="1" applyAlignment="1">
      <alignment horizontal="center" vertical="top"/>
    </xf>
    <xf numFmtId="4" fontId="4" fillId="34" borderId="17" xfId="0" applyNumberFormat="1" applyFont="1" applyFill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4" fillId="19" borderId="18" xfId="0" applyNumberFormat="1" applyFont="1" applyFill="1" applyBorder="1" applyAlignment="1">
      <alignment horizontal="center" vertical="center"/>
    </xf>
    <xf numFmtId="4" fontId="5" fillId="16" borderId="16" xfId="0" applyNumberFormat="1" applyFont="1" applyFill="1" applyBorder="1" applyAlignment="1">
      <alignment horizontal="center" vertical="top"/>
    </xf>
    <xf numFmtId="10" fontId="5" fillId="16" borderId="16" xfId="0" applyNumberFormat="1" applyFont="1" applyFill="1" applyBorder="1" applyAlignment="1">
      <alignment horizontal="center" vertical="top"/>
    </xf>
    <xf numFmtId="10" fontId="6" fillId="19" borderId="10" xfId="0" applyNumberFormat="1" applyFont="1" applyFill="1" applyBorder="1" applyAlignment="1">
      <alignment horizontal="center" vertical="center"/>
    </xf>
    <xf numFmtId="10" fontId="4" fillId="0" borderId="19" xfId="52" applyNumberFormat="1" applyFont="1" applyFill="1" applyBorder="1" applyAlignment="1" applyProtection="1">
      <alignment horizontal="center" vertical="center"/>
      <protection/>
    </xf>
    <xf numFmtId="10" fontId="4" fillId="0" borderId="18" xfId="52" applyNumberFormat="1" applyFont="1" applyFill="1" applyBorder="1" applyAlignment="1" applyProtection="1">
      <alignment horizontal="center" vertical="center"/>
      <protection/>
    </xf>
    <xf numFmtId="10" fontId="4" fillId="0" borderId="17" xfId="52" applyNumberFormat="1" applyFont="1" applyFill="1" applyBorder="1" applyAlignment="1" applyProtection="1">
      <alignment horizontal="center" vertical="center"/>
      <protection/>
    </xf>
    <xf numFmtId="10" fontId="4" fillId="0" borderId="17" xfId="0" applyNumberFormat="1" applyFont="1" applyBorder="1" applyAlignment="1">
      <alignment horizontal="center" vertical="center"/>
    </xf>
    <xf numFmtId="10" fontId="4" fillId="0" borderId="20" xfId="52" applyNumberFormat="1" applyFont="1" applyFill="1" applyBorder="1" applyAlignment="1" applyProtection="1">
      <alignment horizontal="center" vertical="center"/>
      <protection/>
    </xf>
    <xf numFmtId="10" fontId="4" fillId="19" borderId="17" xfId="52" applyNumberFormat="1" applyFont="1" applyFill="1" applyBorder="1" applyAlignment="1" applyProtection="1">
      <alignment horizontal="center" vertical="center"/>
      <protection/>
    </xf>
    <xf numFmtId="10" fontId="4" fillId="35" borderId="18" xfId="52" applyNumberFormat="1" applyFont="1" applyFill="1" applyBorder="1" applyAlignment="1" applyProtection="1">
      <alignment horizontal="center" vertical="center"/>
      <protection/>
    </xf>
    <xf numFmtId="10" fontId="4" fillId="36" borderId="18" xfId="0" applyNumberFormat="1" applyFont="1" applyFill="1" applyBorder="1" applyAlignment="1">
      <alignment horizontal="center" vertical="top"/>
    </xf>
    <xf numFmtId="10" fontId="4" fillId="36" borderId="21" xfId="0" applyNumberFormat="1" applyFont="1" applyFill="1" applyBorder="1" applyAlignment="1">
      <alignment horizontal="center" vertical="top"/>
    </xf>
    <xf numFmtId="10" fontId="4" fillId="34" borderId="18" xfId="52" applyNumberFormat="1" applyFont="1" applyFill="1" applyBorder="1" applyAlignment="1" applyProtection="1">
      <alignment horizontal="center" vertical="center"/>
      <protection/>
    </xf>
    <xf numFmtId="10" fontId="4" fillId="36" borderId="18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top"/>
    </xf>
    <xf numFmtId="4" fontId="4" fillId="19" borderId="18" xfId="0" applyNumberFormat="1" applyFont="1" applyFill="1" applyBorder="1" applyAlignment="1">
      <alignment horizontal="center" vertical="center"/>
    </xf>
    <xf numFmtId="10" fontId="6" fillId="19" borderId="18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top"/>
    </xf>
    <xf numFmtId="49" fontId="5" fillId="33" borderId="22" xfId="0" applyNumberFormat="1" applyFont="1" applyFill="1" applyBorder="1" applyAlignment="1">
      <alignment horizontal="left" vertical="top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/>
    </xf>
    <xf numFmtId="0" fontId="0" fillId="33" borderId="18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4" fontId="4" fillId="33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4" fontId="4" fillId="35" borderId="18" xfId="0" applyNumberFormat="1" applyFont="1" applyFill="1" applyBorder="1" applyAlignment="1">
      <alignment horizontal="center" vertical="center"/>
    </xf>
    <xf numFmtId="4" fontId="4" fillId="33" borderId="18" xfId="0" applyNumberFormat="1" applyFont="1" applyFill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top"/>
    </xf>
    <xf numFmtId="4" fontId="4" fillId="34" borderId="18" xfId="0" applyNumberFormat="1" applyFont="1" applyFill="1" applyBorder="1" applyAlignment="1">
      <alignment horizontal="center" vertical="center"/>
    </xf>
    <xf numFmtId="0" fontId="4" fillId="19" borderId="18" xfId="0" applyFont="1" applyFill="1" applyBorder="1" applyAlignment="1">
      <alignment/>
    </xf>
    <xf numFmtId="4" fontId="4" fillId="36" borderId="18" xfId="0" applyNumberFormat="1" applyFont="1" applyFill="1" applyBorder="1" applyAlignment="1">
      <alignment horizontal="center" vertical="center"/>
    </xf>
    <xf numFmtId="10" fontId="6" fillId="33" borderId="18" xfId="0" applyNumberFormat="1" applyFont="1" applyFill="1" applyBorder="1" applyAlignment="1">
      <alignment horizontal="center" vertical="center"/>
    </xf>
    <xf numFmtId="10" fontId="6" fillId="0" borderId="18" xfId="0" applyNumberFormat="1" applyFont="1" applyBorder="1" applyAlignment="1">
      <alignment horizontal="center" vertical="center"/>
    </xf>
    <xf numFmtId="10" fontId="4" fillId="33" borderId="18" xfId="52" applyNumberFormat="1" applyFont="1" applyFill="1" applyBorder="1" applyAlignment="1" applyProtection="1">
      <alignment horizontal="center" vertical="center"/>
      <protection/>
    </xf>
    <xf numFmtId="10" fontId="4" fillId="19" borderId="18" xfId="52" applyNumberFormat="1" applyFont="1" applyFill="1" applyBorder="1" applyAlignment="1" applyProtection="1">
      <alignment horizontal="center" vertical="center"/>
      <protection/>
    </xf>
    <xf numFmtId="0" fontId="4" fillId="36" borderId="18" xfId="0" applyFont="1" applyFill="1" applyBorder="1" applyAlignment="1">
      <alignment/>
    </xf>
    <xf numFmtId="10" fontId="4" fillId="36" borderId="18" xfId="52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Border="1" applyAlignment="1">
      <alignment/>
    </xf>
    <xf numFmtId="166" fontId="5" fillId="0" borderId="18" xfId="0" applyNumberFormat="1" applyFont="1" applyBorder="1" applyAlignment="1">
      <alignment horizontal="center" vertical="center"/>
    </xf>
    <xf numFmtId="10" fontId="5" fillId="0" borderId="18" xfId="52" applyNumberFormat="1" applyFont="1" applyFill="1" applyBorder="1" applyAlignment="1" applyProtection="1">
      <alignment horizontal="center" vertical="center"/>
      <protection/>
    </xf>
    <xf numFmtId="49" fontId="5" fillId="0" borderId="18" xfId="52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0" fontId="5" fillId="33" borderId="10" xfId="0" applyFont="1" applyFill="1" applyBorder="1" applyAlignment="1">
      <alignment horizontal="justify" vertical="center"/>
    </xf>
    <xf numFmtId="49" fontId="4" fillId="0" borderId="17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justify" vertical="center"/>
    </xf>
    <xf numFmtId="0" fontId="4" fillId="0" borderId="23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vertical="center"/>
    </xf>
    <xf numFmtId="49" fontId="5" fillId="34" borderId="17" xfId="0" applyNumberFormat="1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5" fillId="34" borderId="17" xfId="0" applyFont="1" applyFill="1" applyBorder="1" applyAlignment="1">
      <alignment horizontal="justify" vertical="center"/>
    </xf>
    <xf numFmtId="0" fontId="0" fillId="0" borderId="23" xfId="0" applyBorder="1" applyAlignment="1">
      <alignment horizontal="justify" vertical="center"/>
    </xf>
    <xf numFmtId="0" fontId="0" fillId="0" borderId="22" xfId="0" applyBorder="1" applyAlignment="1">
      <alignment horizontal="justify" vertical="center"/>
    </xf>
    <xf numFmtId="49" fontId="4" fillId="0" borderId="10" xfId="0" applyNumberFormat="1" applyFont="1" applyBorder="1" applyAlignment="1">
      <alignment horizontal="right" vertical="center"/>
    </xf>
    <xf numFmtId="0" fontId="5" fillId="35" borderId="10" xfId="0" applyFont="1" applyFill="1" applyBorder="1" applyAlignment="1">
      <alignment horizontal="justify" vertical="center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5" fillId="0" borderId="10" xfId="0" applyFont="1" applyBorder="1" applyAlignment="1">
      <alignment horizontal="justify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5" fillId="0" borderId="17" xfId="0" applyFont="1" applyBorder="1" applyAlignment="1">
      <alignment horizontal="justify" vertical="center"/>
    </xf>
    <xf numFmtId="0" fontId="5" fillId="0" borderId="23" xfId="0" applyFont="1" applyBorder="1" applyAlignment="1">
      <alignment horizontal="justify" vertical="center"/>
    </xf>
    <xf numFmtId="0" fontId="5" fillId="0" borderId="22" xfId="0" applyFont="1" applyBorder="1" applyAlignment="1">
      <alignment horizontal="justify" vertical="center"/>
    </xf>
    <xf numFmtId="49" fontId="4" fillId="0" borderId="23" xfId="0" applyNumberFormat="1" applyFont="1" applyBorder="1" applyAlignment="1">
      <alignment horizontal="right" vertical="top"/>
    </xf>
    <xf numFmtId="49" fontId="4" fillId="0" borderId="22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/>
    </xf>
    <xf numFmtId="49" fontId="5" fillId="0" borderId="22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49" fontId="5" fillId="0" borderId="17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top"/>
    </xf>
    <xf numFmtId="0" fontId="4" fillId="16" borderId="23" xfId="0" applyFont="1" applyFill="1" applyBorder="1" applyAlignment="1">
      <alignment horizontal="center" vertical="top"/>
    </xf>
    <xf numFmtId="0" fontId="4" fillId="16" borderId="22" xfId="0" applyFont="1" applyFill="1" applyBorder="1" applyAlignment="1">
      <alignment horizontal="center" vertical="top"/>
    </xf>
    <xf numFmtId="0" fontId="8" fillId="16" borderId="17" xfId="0" applyFont="1" applyFill="1" applyBorder="1" applyAlignment="1">
      <alignment horizontal="center" vertical="top"/>
    </xf>
    <xf numFmtId="0" fontId="8" fillId="16" borderId="23" xfId="0" applyFont="1" applyFill="1" applyBorder="1" applyAlignment="1">
      <alignment horizontal="center" vertical="top"/>
    </xf>
    <xf numFmtId="0" fontId="8" fillId="16" borderId="22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right" vertical="top"/>
    </xf>
    <xf numFmtId="0" fontId="4" fillId="0" borderId="18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justify" vertical="center"/>
    </xf>
    <xf numFmtId="49" fontId="5" fillId="33" borderId="18" xfId="0" applyNumberFormat="1" applyFont="1" applyFill="1" applyBorder="1" applyAlignment="1">
      <alignment horizontal="left" vertical="top"/>
    </xf>
    <xf numFmtId="0" fontId="5" fillId="33" borderId="18" xfId="0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 wrapText="1"/>
    </xf>
    <xf numFmtId="49" fontId="7" fillId="0" borderId="18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5" fillId="33" borderId="18" xfId="0" applyFont="1" applyFill="1" applyBorder="1" applyAlignment="1">
      <alignment horizontal="justify" vertical="center"/>
    </xf>
    <xf numFmtId="0" fontId="5" fillId="0" borderId="18" xfId="0" applyFont="1" applyBorder="1" applyAlignment="1">
      <alignment horizontal="justify" vertical="center"/>
    </xf>
    <xf numFmtId="0" fontId="5" fillId="35" borderId="18" xfId="0" applyFont="1" applyFill="1" applyBorder="1" applyAlignment="1">
      <alignment horizontal="justify" vertical="center"/>
    </xf>
    <xf numFmtId="0" fontId="4" fillId="0" borderId="18" xfId="0" applyFont="1" applyBorder="1" applyAlignment="1">
      <alignment horizontal="justify"/>
    </xf>
    <xf numFmtId="49" fontId="5" fillId="34" borderId="18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5" fillId="34" borderId="18" xfId="0" applyFont="1" applyFill="1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0" fillId="0" borderId="18" xfId="0" applyBorder="1" applyAlignment="1">
      <alignment horizontal="right" vertical="top"/>
    </xf>
    <xf numFmtId="49" fontId="5" fillId="19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justify" vertical="top"/>
    </xf>
    <xf numFmtId="49" fontId="4" fillId="34" borderId="18" xfId="0" applyNumberFormat="1" applyFont="1" applyFill="1" applyBorder="1" applyAlignment="1">
      <alignment horizontal="right" vertical="top"/>
    </xf>
    <xf numFmtId="0" fontId="5" fillId="34" borderId="18" xfId="0" applyFont="1" applyFill="1" applyBorder="1" applyAlignment="1">
      <alignment horizontal="left" vertical="top"/>
    </xf>
    <xf numFmtId="0" fontId="4" fillId="34" borderId="18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left" vertical="center"/>
    </xf>
    <xf numFmtId="0" fontId="4" fillId="15" borderId="18" xfId="0" applyFont="1" applyFill="1" applyBorder="1" applyAlignment="1">
      <alignment horizontal="center" vertical="top"/>
    </xf>
    <xf numFmtId="0" fontId="8" fillId="15" borderId="18" xfId="0" applyFont="1" applyFill="1" applyBorder="1" applyAlignment="1">
      <alignment horizontal="center" vertical="top"/>
    </xf>
    <xf numFmtId="0" fontId="4" fillId="15" borderId="18" xfId="0" applyFont="1" applyFill="1" applyBorder="1" applyAlignment="1">
      <alignment horizontal="center" vertical="top"/>
    </xf>
    <xf numFmtId="4" fontId="5" fillId="15" borderId="18" xfId="0" applyNumberFormat="1" applyFont="1" applyFill="1" applyBorder="1" applyAlignment="1">
      <alignment horizontal="center" vertical="top"/>
    </xf>
    <xf numFmtId="10" fontId="5" fillId="15" borderId="18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N194"/>
  <sheetViews>
    <sheetView view="pageLayout" workbookViewId="0" topLeftCell="F113">
      <selection activeCell="I200" sqref="I200"/>
    </sheetView>
  </sheetViews>
  <sheetFormatPr defaultColWidth="9.00390625" defaultRowHeight="12.75"/>
  <cols>
    <col min="1" max="1" width="5.140625" style="1" customWidth="1"/>
    <col min="2" max="2" width="4.8515625" style="1" customWidth="1"/>
    <col min="3" max="3" width="6.421875" style="1" customWidth="1"/>
    <col min="4" max="4" width="6.57421875" style="1" customWidth="1"/>
    <col min="5" max="6" width="9.00390625" style="1" customWidth="1"/>
    <col min="7" max="7" width="32.28125" style="1" customWidth="1"/>
    <col min="8" max="8" width="0" style="1" hidden="1" customWidth="1"/>
    <col min="9" max="9" width="14.57421875" style="1" customWidth="1"/>
    <col min="10" max="10" width="15.28125" style="1" customWidth="1"/>
    <col min="11" max="11" width="14.28125" style="1" customWidth="1"/>
    <col min="12" max="12" width="9.28125" style="1" customWidth="1"/>
    <col min="13" max="13" width="9.7109375" style="1" customWidth="1"/>
    <col min="14" max="14" width="0" style="1" hidden="1" customWidth="1"/>
    <col min="15" max="16384" width="9.00390625" style="1" customWidth="1"/>
  </cols>
  <sheetData>
    <row r="1" ht="9" customHeight="1"/>
    <row r="2" ht="12.75" customHeight="1" hidden="1"/>
    <row r="3" ht="12.75" hidden="1"/>
    <row r="4" ht="12.75" hidden="1"/>
    <row r="5" spans="2:14" ht="4.5" customHeight="1">
      <c r="B5" s="153" t="s">
        <v>193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2:14" ht="12.75" customHeight="1" hidden="1"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</row>
    <row r="7" spans="2:14" ht="12.75" customHeight="1" hidden="1"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2:14" ht="12.75"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</row>
    <row r="9" spans="2:14" ht="12.75"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</row>
    <row r="10" spans="2:14" ht="12.75"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</row>
    <row r="11" spans="2:14" ht="12.7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2:14" ht="46.5" customHeight="1">
      <c r="B12" s="154" t="s">
        <v>0</v>
      </c>
      <c r="C12" s="154"/>
      <c r="D12" s="154"/>
      <c r="E12" s="154" t="s">
        <v>1</v>
      </c>
      <c r="F12" s="154"/>
      <c r="G12" s="154"/>
      <c r="H12" s="3"/>
      <c r="I12" s="155" t="s">
        <v>163</v>
      </c>
      <c r="J12" s="155" t="s">
        <v>194</v>
      </c>
      <c r="K12" s="155" t="s">
        <v>195</v>
      </c>
      <c r="L12" s="157" t="s">
        <v>2</v>
      </c>
      <c r="M12" s="158" t="s">
        <v>3</v>
      </c>
      <c r="N12" s="4"/>
    </row>
    <row r="13" spans="2:14" ht="12.75">
      <c r="B13" s="2" t="s">
        <v>4</v>
      </c>
      <c r="C13" s="2" t="s">
        <v>5</v>
      </c>
      <c r="D13" s="5" t="s">
        <v>6</v>
      </c>
      <c r="E13" s="154"/>
      <c r="F13" s="154"/>
      <c r="G13" s="154"/>
      <c r="H13" s="3"/>
      <c r="I13" s="156"/>
      <c r="J13" s="156"/>
      <c r="K13" s="156"/>
      <c r="L13" s="157"/>
      <c r="M13" s="157"/>
      <c r="N13" s="6"/>
    </row>
    <row r="14" spans="2:13" ht="12.75">
      <c r="B14" s="4">
        <v>1</v>
      </c>
      <c r="C14" s="4">
        <v>2</v>
      </c>
      <c r="D14" s="4">
        <v>3</v>
      </c>
      <c r="E14" s="159">
        <v>4</v>
      </c>
      <c r="F14" s="159"/>
      <c r="G14" s="159"/>
      <c r="H14" s="4"/>
      <c r="I14" s="4">
        <v>5</v>
      </c>
      <c r="J14" s="4">
        <v>6</v>
      </c>
      <c r="K14" s="4">
        <v>7</v>
      </c>
      <c r="L14" s="7">
        <v>8</v>
      </c>
      <c r="M14" s="7">
        <v>9</v>
      </c>
    </row>
    <row r="15" spans="2:13" ht="27.75" customHeight="1">
      <c r="B15" s="160"/>
      <c r="C15" s="161"/>
      <c r="D15" s="162"/>
      <c r="E15" s="163" t="s">
        <v>164</v>
      </c>
      <c r="F15" s="164"/>
      <c r="G15" s="165"/>
      <c r="H15" s="4"/>
      <c r="I15" s="44">
        <f>SUM(I16,I21,I24,I31,I36,I40,I43,I46,I51,I54)</f>
        <v>403140.57</v>
      </c>
      <c r="J15" s="44">
        <f>SUM(J16,J21,J24,J31,J36,J40,J43,J46,J51,J54)</f>
        <v>6957336</v>
      </c>
      <c r="K15" s="44">
        <f>SUM(K16,K21,K24,K31,K36,K40,K43,K46,K51,K54)</f>
        <v>626325.79</v>
      </c>
      <c r="L15" s="45">
        <f aca="true" t="shared" si="0" ref="L15:L32">K15/J15</f>
        <v>0.09002379502729206</v>
      </c>
      <c r="M15" s="45">
        <f>K15/K189</f>
        <v>0.09024875132564417</v>
      </c>
    </row>
    <row r="16" spans="2:13" ht="15" customHeight="1">
      <c r="B16" s="130" t="s">
        <v>7</v>
      </c>
      <c r="C16" s="130"/>
      <c r="D16" s="130"/>
      <c r="E16" s="131" t="s">
        <v>8</v>
      </c>
      <c r="F16" s="131"/>
      <c r="G16" s="131"/>
      <c r="H16" s="8"/>
      <c r="I16" s="9">
        <f>SUM(I19,I17)</f>
        <v>0</v>
      </c>
      <c r="J16" s="9">
        <f>SUM(J19,J17)</f>
        <v>42000</v>
      </c>
      <c r="K16" s="9">
        <f>SUM(K19,K17)</f>
        <v>0</v>
      </c>
      <c r="L16" s="47">
        <f t="shared" si="0"/>
        <v>0</v>
      </c>
      <c r="M16" s="47">
        <f>K16/K189</f>
        <v>0</v>
      </c>
    </row>
    <row r="17" spans="2:13" ht="15" customHeight="1">
      <c r="B17" s="132" t="s">
        <v>196</v>
      </c>
      <c r="C17" s="132"/>
      <c r="D17" s="132"/>
      <c r="E17" s="133" t="s">
        <v>197</v>
      </c>
      <c r="F17" s="133"/>
      <c r="G17" s="133"/>
      <c r="H17" s="4"/>
      <c r="I17" s="11">
        <f>SUM(I18)</f>
        <v>0</v>
      </c>
      <c r="J17" s="11">
        <f>SUM(J18)</f>
        <v>40000</v>
      </c>
      <c r="K17" s="11">
        <f>SUM(K18)</f>
        <v>0</v>
      </c>
      <c r="L17" s="46">
        <f>K17/J17</f>
        <v>0</v>
      </c>
      <c r="M17" s="46">
        <f>K17/K187</f>
        <v>0</v>
      </c>
    </row>
    <row r="18" spans="2:14" ht="42.75" customHeight="1">
      <c r="B18" s="149" t="s">
        <v>135</v>
      </c>
      <c r="C18" s="149"/>
      <c r="D18" s="149"/>
      <c r="E18" s="152" t="s">
        <v>136</v>
      </c>
      <c r="F18" s="152"/>
      <c r="G18" s="152"/>
      <c r="H18" s="13"/>
      <c r="I18" s="11">
        <v>0</v>
      </c>
      <c r="J18" s="11">
        <v>40000</v>
      </c>
      <c r="K18" s="11">
        <v>0</v>
      </c>
      <c r="L18" s="46">
        <f>K18/J18</f>
        <v>0</v>
      </c>
      <c r="M18" s="46">
        <f>K18/K187</f>
        <v>0</v>
      </c>
      <c r="N18" s="57"/>
    </row>
    <row r="19" spans="2:13" ht="14.25" customHeight="1">
      <c r="B19" s="132" t="s">
        <v>9</v>
      </c>
      <c r="C19" s="132"/>
      <c r="D19" s="132"/>
      <c r="E19" s="133" t="s">
        <v>10</v>
      </c>
      <c r="F19" s="133"/>
      <c r="G19" s="133"/>
      <c r="H19" s="4"/>
      <c r="I19" s="11">
        <f>SUM(I20)</f>
        <v>0</v>
      </c>
      <c r="J19" s="11">
        <f>SUM(J20)</f>
        <v>2000</v>
      </c>
      <c r="K19" s="11">
        <f>SUM(K20)</f>
        <v>0</v>
      </c>
      <c r="L19" s="46">
        <f t="shared" si="0"/>
        <v>0</v>
      </c>
      <c r="M19" s="46">
        <f>K19/K189</f>
        <v>0</v>
      </c>
    </row>
    <row r="20" spans="2:13" ht="14.25" customHeight="1">
      <c r="B20" s="149" t="s">
        <v>14</v>
      </c>
      <c r="C20" s="149"/>
      <c r="D20" s="149"/>
      <c r="E20" s="135" t="s">
        <v>15</v>
      </c>
      <c r="F20" s="135"/>
      <c r="G20" s="135"/>
      <c r="H20" s="13"/>
      <c r="I20" s="11">
        <v>0</v>
      </c>
      <c r="J20" s="11">
        <v>2000</v>
      </c>
      <c r="K20" s="11">
        <v>0</v>
      </c>
      <c r="L20" s="46">
        <f>K20/J20</f>
        <v>0</v>
      </c>
      <c r="M20" s="46">
        <f>K20/K189</f>
        <v>0</v>
      </c>
    </row>
    <row r="21" spans="2:13" ht="15" customHeight="1">
      <c r="B21" s="130" t="s">
        <v>16</v>
      </c>
      <c r="C21" s="130"/>
      <c r="D21" s="130"/>
      <c r="E21" s="131" t="s">
        <v>17</v>
      </c>
      <c r="F21" s="131"/>
      <c r="G21" s="131"/>
      <c r="H21" s="8"/>
      <c r="I21" s="9">
        <f aca="true" t="shared" si="1" ref="I21:K22">SUM(I22)</f>
        <v>0</v>
      </c>
      <c r="J21" s="9">
        <f t="shared" si="1"/>
        <v>2000</v>
      </c>
      <c r="K21" s="40">
        <f t="shared" si="1"/>
        <v>0</v>
      </c>
      <c r="L21" s="47">
        <f t="shared" si="0"/>
        <v>0</v>
      </c>
      <c r="M21" s="47">
        <f>K21/K189</f>
        <v>0</v>
      </c>
    </row>
    <row r="22" spans="2:13" ht="15" customHeight="1">
      <c r="B22" s="132" t="s">
        <v>18</v>
      </c>
      <c r="C22" s="132"/>
      <c r="D22" s="132"/>
      <c r="E22" s="133" t="s">
        <v>19</v>
      </c>
      <c r="F22" s="133"/>
      <c r="G22" s="133"/>
      <c r="H22" s="4"/>
      <c r="I22" s="11">
        <f t="shared" si="1"/>
        <v>0</v>
      </c>
      <c r="J22" s="11">
        <f t="shared" si="1"/>
        <v>2000</v>
      </c>
      <c r="K22" s="11">
        <f t="shared" si="1"/>
        <v>0</v>
      </c>
      <c r="L22" s="46">
        <f t="shared" si="0"/>
        <v>0</v>
      </c>
      <c r="M22" s="46">
        <f>K22/K189</f>
        <v>0</v>
      </c>
    </row>
    <row r="23" spans="2:13" ht="15.75" customHeight="1">
      <c r="B23" s="149" t="s">
        <v>14</v>
      </c>
      <c r="C23" s="149"/>
      <c r="D23" s="149"/>
      <c r="E23" s="135" t="s">
        <v>15</v>
      </c>
      <c r="F23" s="135"/>
      <c r="G23" s="135"/>
      <c r="H23" s="13"/>
      <c r="I23" s="11">
        <v>0</v>
      </c>
      <c r="J23" s="11">
        <v>2000</v>
      </c>
      <c r="K23" s="11">
        <v>0</v>
      </c>
      <c r="L23" s="46">
        <f t="shared" si="0"/>
        <v>0</v>
      </c>
      <c r="M23" s="46">
        <f>K23/K189</f>
        <v>0</v>
      </c>
    </row>
    <row r="24" spans="2:13" ht="15" customHeight="1">
      <c r="B24" s="130" t="s">
        <v>20</v>
      </c>
      <c r="C24" s="130"/>
      <c r="D24" s="130"/>
      <c r="E24" s="131" t="s">
        <v>21</v>
      </c>
      <c r="F24" s="131"/>
      <c r="G24" s="131"/>
      <c r="H24" s="8"/>
      <c r="I24" s="17">
        <f>SUM(I25,I29)</f>
        <v>0</v>
      </c>
      <c r="J24" s="17">
        <f>SUM(J25,J29)</f>
        <v>1693650</v>
      </c>
      <c r="K24" s="17">
        <f>SUM(K25,K29)</f>
        <v>16277.68</v>
      </c>
      <c r="L24" s="47">
        <f t="shared" si="0"/>
        <v>0.009611005815841525</v>
      </c>
      <c r="M24" s="47">
        <f>K24/K189</f>
        <v>0.0023454890696396383</v>
      </c>
    </row>
    <row r="25" spans="2:13" ht="14.25" customHeight="1">
      <c r="B25" s="132" t="s">
        <v>22</v>
      </c>
      <c r="C25" s="132"/>
      <c r="D25" s="132"/>
      <c r="E25" s="133" t="s">
        <v>23</v>
      </c>
      <c r="F25" s="133"/>
      <c r="G25" s="133"/>
      <c r="H25" s="4"/>
      <c r="I25" s="18">
        <f>SUM(I28)</f>
        <v>0</v>
      </c>
      <c r="J25" s="18">
        <f>SUM(J26:J28)</f>
        <v>1636850</v>
      </c>
      <c r="K25" s="18">
        <f>SUM(K26:K28)</f>
        <v>16277.68</v>
      </c>
      <c r="L25" s="46">
        <f t="shared" si="0"/>
        <v>0.0099445153801509</v>
      </c>
      <c r="M25" s="46">
        <f>K25/K189</f>
        <v>0.0023454890696396383</v>
      </c>
    </row>
    <row r="26" spans="2:13" ht="14.25" customHeight="1">
      <c r="B26" s="149" t="s">
        <v>198</v>
      </c>
      <c r="C26" s="149"/>
      <c r="D26" s="149"/>
      <c r="E26" s="152" t="s">
        <v>160</v>
      </c>
      <c r="F26" s="152"/>
      <c r="G26" s="152"/>
      <c r="H26" s="4"/>
      <c r="I26" s="18">
        <v>0</v>
      </c>
      <c r="J26" s="18">
        <v>901850</v>
      </c>
      <c r="K26" s="18">
        <v>16277.68</v>
      </c>
      <c r="L26" s="46">
        <f>K26/J26</f>
        <v>0.018049209957309974</v>
      </c>
      <c r="M26" s="46">
        <f>K26/K189</f>
        <v>0.0023454890696396383</v>
      </c>
    </row>
    <row r="27" spans="2:13" ht="14.25" customHeight="1">
      <c r="B27" s="149" t="s">
        <v>159</v>
      </c>
      <c r="C27" s="149"/>
      <c r="D27" s="149"/>
      <c r="E27" s="152" t="s">
        <v>160</v>
      </c>
      <c r="F27" s="152"/>
      <c r="G27" s="152"/>
      <c r="H27" s="13"/>
      <c r="I27" s="11">
        <v>41236</v>
      </c>
      <c r="J27" s="11">
        <v>0</v>
      </c>
      <c r="K27" s="11">
        <v>0</v>
      </c>
      <c r="L27" s="46">
        <v>0</v>
      </c>
      <c r="M27" s="46">
        <v>0</v>
      </c>
    </row>
    <row r="28" spans="2:13" ht="44.25" customHeight="1">
      <c r="B28" s="149" t="s">
        <v>135</v>
      </c>
      <c r="C28" s="149"/>
      <c r="D28" s="149"/>
      <c r="E28" s="152" t="s">
        <v>136</v>
      </c>
      <c r="F28" s="152"/>
      <c r="G28" s="152"/>
      <c r="H28" s="13"/>
      <c r="I28" s="11">
        <v>0</v>
      </c>
      <c r="J28" s="11">
        <v>735000</v>
      </c>
      <c r="K28" s="11">
        <v>0</v>
      </c>
      <c r="L28" s="46">
        <v>0</v>
      </c>
      <c r="M28" s="46">
        <f>K28/K189</f>
        <v>0</v>
      </c>
    </row>
    <row r="29" spans="2:13" ht="15.75" customHeight="1">
      <c r="B29" s="132" t="s">
        <v>199</v>
      </c>
      <c r="C29" s="132"/>
      <c r="D29" s="132"/>
      <c r="E29" s="133" t="s">
        <v>181</v>
      </c>
      <c r="F29" s="133"/>
      <c r="G29" s="133"/>
      <c r="H29" s="13"/>
      <c r="I29" s="11">
        <f>SUM(I30)</f>
        <v>0</v>
      </c>
      <c r="J29" s="11">
        <f>SUM(J30)</f>
        <v>56800</v>
      </c>
      <c r="K29" s="11">
        <f>SUM(K30)</f>
        <v>0</v>
      </c>
      <c r="L29" s="46">
        <f>K29/J29</f>
        <v>0</v>
      </c>
      <c r="M29" s="46">
        <f>K29/K189</f>
        <v>0</v>
      </c>
    </row>
    <row r="30" spans="2:13" ht="46.5" customHeight="1">
      <c r="B30" s="149" t="s">
        <v>135</v>
      </c>
      <c r="C30" s="149"/>
      <c r="D30" s="149"/>
      <c r="E30" s="152" t="s">
        <v>136</v>
      </c>
      <c r="F30" s="152"/>
      <c r="G30" s="152"/>
      <c r="H30" s="13"/>
      <c r="I30" s="11">
        <v>0</v>
      </c>
      <c r="J30" s="11">
        <v>56800</v>
      </c>
      <c r="K30" s="11">
        <v>0</v>
      </c>
      <c r="L30" s="51">
        <f>K30/J30</f>
        <v>0</v>
      </c>
      <c r="M30" s="51">
        <f>K30/K189</f>
        <v>0</v>
      </c>
    </row>
    <row r="31" spans="2:13" ht="16.5" customHeight="1">
      <c r="B31" s="130" t="s">
        <v>28</v>
      </c>
      <c r="C31" s="130"/>
      <c r="D31" s="130"/>
      <c r="E31" s="131" t="s">
        <v>29</v>
      </c>
      <c r="F31" s="131"/>
      <c r="G31" s="131"/>
      <c r="H31" s="8"/>
      <c r="I31" s="9">
        <f>SUM(I32)</f>
        <v>0</v>
      </c>
      <c r="J31" s="9">
        <f>SUM(J32)</f>
        <v>1962800</v>
      </c>
      <c r="K31" s="9">
        <f>SUM(K32)</f>
        <v>308217.14</v>
      </c>
      <c r="L31" s="48">
        <f t="shared" si="0"/>
        <v>0.1570293152639087</v>
      </c>
      <c r="M31" s="48">
        <f>K31/K189</f>
        <v>0.0444117302309414</v>
      </c>
    </row>
    <row r="32" spans="2:13" ht="15.75" customHeight="1">
      <c r="B32" s="132" t="s">
        <v>30</v>
      </c>
      <c r="C32" s="132"/>
      <c r="D32" s="132"/>
      <c r="E32" s="133" t="s">
        <v>31</v>
      </c>
      <c r="F32" s="133"/>
      <c r="G32" s="133"/>
      <c r="H32" s="4"/>
      <c r="I32" s="11">
        <f>SUM(I33:I35)</f>
        <v>0</v>
      </c>
      <c r="J32" s="11">
        <f>SUM(J33:J35)</f>
        <v>1962800</v>
      </c>
      <c r="K32" s="11">
        <f>SUM(K33:K35)</f>
        <v>308217.14</v>
      </c>
      <c r="L32" s="46">
        <f t="shared" si="0"/>
        <v>0.1570293152639087</v>
      </c>
      <c r="M32" s="46">
        <f>K32/K189</f>
        <v>0.0444117302309414</v>
      </c>
    </row>
    <row r="33" spans="2:13" ht="15.75" customHeight="1">
      <c r="B33" s="149" t="s">
        <v>198</v>
      </c>
      <c r="C33" s="149"/>
      <c r="D33" s="149"/>
      <c r="E33" s="152" t="s">
        <v>160</v>
      </c>
      <c r="F33" s="152"/>
      <c r="G33" s="152"/>
      <c r="H33" s="4"/>
      <c r="I33" s="11">
        <v>0</v>
      </c>
      <c r="J33" s="11">
        <v>1962800</v>
      </c>
      <c r="K33" s="11">
        <v>308217.14</v>
      </c>
      <c r="L33" s="46">
        <f>K33/J33</f>
        <v>0.1570293152639087</v>
      </c>
      <c r="M33" s="46">
        <f>K33/K189</f>
        <v>0.0444117302309414</v>
      </c>
    </row>
    <row r="34" spans="2:13" ht="16.5" customHeight="1">
      <c r="B34" s="149" t="s">
        <v>159</v>
      </c>
      <c r="C34" s="149"/>
      <c r="D34" s="149"/>
      <c r="E34" s="152" t="s">
        <v>160</v>
      </c>
      <c r="F34" s="152"/>
      <c r="G34" s="152"/>
      <c r="H34" s="13"/>
      <c r="I34" s="11">
        <v>0</v>
      </c>
      <c r="J34" s="11">
        <v>0</v>
      </c>
      <c r="K34" s="11">
        <v>0</v>
      </c>
      <c r="L34" s="46" t="s">
        <v>11</v>
      </c>
      <c r="M34" s="46" t="s">
        <v>11</v>
      </c>
    </row>
    <row r="35" spans="2:13" ht="39" customHeight="1">
      <c r="B35" s="149" t="s">
        <v>26</v>
      </c>
      <c r="C35" s="149"/>
      <c r="D35" s="149"/>
      <c r="E35" s="152" t="s">
        <v>27</v>
      </c>
      <c r="F35" s="152"/>
      <c r="G35" s="152"/>
      <c r="H35" s="13"/>
      <c r="I35" s="11">
        <v>0</v>
      </c>
      <c r="J35" s="11">
        <v>0</v>
      </c>
      <c r="K35" s="11">
        <v>0</v>
      </c>
      <c r="L35" s="50" t="s">
        <v>11</v>
      </c>
      <c r="M35" s="50" t="s">
        <v>11</v>
      </c>
    </row>
    <row r="36" spans="2:13" ht="14.25" customHeight="1">
      <c r="B36" s="130" t="s">
        <v>34</v>
      </c>
      <c r="C36" s="130"/>
      <c r="D36" s="130"/>
      <c r="E36" s="131" t="s">
        <v>35</v>
      </c>
      <c r="F36" s="131"/>
      <c r="G36" s="131"/>
      <c r="H36" s="8"/>
      <c r="I36" s="9">
        <f>SUM(I37)</f>
        <v>371640.57</v>
      </c>
      <c r="J36" s="9">
        <f>SUM(J37)</f>
        <v>1940000</v>
      </c>
      <c r="K36" s="9">
        <f>SUM(K37)</f>
        <v>301749.67</v>
      </c>
      <c r="L36" s="47">
        <f aca="true" t="shared" si="2" ref="L36:L57">K36/J36</f>
        <v>0.15554106701030926</v>
      </c>
      <c r="M36" s="47">
        <f>K36/K189</f>
        <v>0.04347981731747816</v>
      </c>
    </row>
    <row r="37" spans="2:13" ht="15.75" customHeight="1">
      <c r="B37" s="132" t="s">
        <v>36</v>
      </c>
      <c r="C37" s="132"/>
      <c r="D37" s="132"/>
      <c r="E37" s="133" t="s">
        <v>37</v>
      </c>
      <c r="F37" s="133"/>
      <c r="G37" s="133"/>
      <c r="H37" s="4"/>
      <c r="I37" s="11">
        <f>SUM(I38:I39)</f>
        <v>371640.57</v>
      </c>
      <c r="J37" s="11">
        <f>SUM(J38:J39)</f>
        <v>1940000</v>
      </c>
      <c r="K37" s="11">
        <f>SUM(K38:K39)</f>
        <v>301749.67</v>
      </c>
      <c r="L37" s="46">
        <f t="shared" si="2"/>
        <v>0.15554106701030926</v>
      </c>
      <c r="M37" s="46">
        <f>K37/K189</f>
        <v>0.04347981731747816</v>
      </c>
    </row>
    <row r="38" spans="2:13" ht="28.5" customHeight="1">
      <c r="B38" s="134" t="s">
        <v>42</v>
      </c>
      <c r="C38" s="134"/>
      <c r="D38" s="134"/>
      <c r="E38" s="152" t="s">
        <v>43</v>
      </c>
      <c r="F38" s="152"/>
      <c r="G38" s="152"/>
      <c r="H38" s="13"/>
      <c r="I38" s="11">
        <v>12541.28</v>
      </c>
      <c r="J38" s="11">
        <v>20000</v>
      </c>
      <c r="K38" s="11">
        <v>12549.2</v>
      </c>
      <c r="L38" s="46">
        <f t="shared" si="2"/>
        <v>0.62746</v>
      </c>
      <c r="M38" s="46">
        <f>K38/K189</f>
        <v>0.0018082436460676063</v>
      </c>
    </row>
    <row r="39" spans="2:13" ht="27.75" customHeight="1">
      <c r="B39" s="134" t="s">
        <v>44</v>
      </c>
      <c r="C39" s="134"/>
      <c r="D39" s="134"/>
      <c r="E39" s="152" t="s">
        <v>45</v>
      </c>
      <c r="F39" s="152"/>
      <c r="G39" s="152"/>
      <c r="H39" s="13"/>
      <c r="I39" s="11">
        <v>359099.29</v>
      </c>
      <c r="J39" s="11">
        <v>1920000</v>
      </c>
      <c r="K39" s="11">
        <v>289200.47</v>
      </c>
      <c r="L39" s="51">
        <f t="shared" si="2"/>
        <v>0.15062524479166664</v>
      </c>
      <c r="M39" s="51">
        <f>K39/K189</f>
        <v>0.04167157367141055</v>
      </c>
    </row>
    <row r="40" spans="2:13" ht="17.25" customHeight="1">
      <c r="B40" s="130" t="s">
        <v>54</v>
      </c>
      <c r="C40" s="130"/>
      <c r="D40" s="130"/>
      <c r="E40" s="131" t="s">
        <v>55</v>
      </c>
      <c r="F40" s="131"/>
      <c r="G40" s="131"/>
      <c r="H40" s="8"/>
      <c r="I40" s="9">
        <f>SUM(I41)</f>
        <v>0</v>
      </c>
      <c r="J40" s="9">
        <f>SUM(J41)</f>
        <v>0</v>
      </c>
      <c r="K40" s="9">
        <f>SUM(K41)</f>
        <v>81.3</v>
      </c>
      <c r="L40" s="47" t="s">
        <v>11</v>
      </c>
      <c r="M40" s="47">
        <f>K40/K189</f>
        <v>1.171470758496927E-05</v>
      </c>
    </row>
    <row r="41" spans="2:13" ht="15" customHeight="1">
      <c r="B41" s="132" t="s">
        <v>60</v>
      </c>
      <c r="C41" s="132"/>
      <c r="D41" s="132"/>
      <c r="E41" s="133" t="s">
        <v>61</v>
      </c>
      <c r="F41" s="133"/>
      <c r="G41" s="133"/>
      <c r="H41" s="4"/>
      <c r="I41" s="11">
        <v>0</v>
      </c>
      <c r="J41" s="11">
        <f>SUM(J42:J43)</f>
        <v>0</v>
      </c>
      <c r="K41" s="11">
        <f>SUM(K42:K43)</f>
        <v>81.3</v>
      </c>
      <c r="L41" s="46" t="s">
        <v>11</v>
      </c>
      <c r="M41" s="46">
        <f>K41/K189</f>
        <v>1.171470758496927E-05</v>
      </c>
    </row>
    <row r="42" spans="2:13" ht="16.5" customHeight="1">
      <c r="B42" s="134" t="s">
        <v>14</v>
      </c>
      <c r="C42" s="134"/>
      <c r="D42" s="134"/>
      <c r="E42" s="135" t="s">
        <v>15</v>
      </c>
      <c r="F42" s="135"/>
      <c r="G42" s="135"/>
      <c r="H42" s="13"/>
      <c r="I42" s="11">
        <v>0</v>
      </c>
      <c r="J42" s="11">
        <v>0</v>
      </c>
      <c r="K42" s="11">
        <v>81.3</v>
      </c>
      <c r="L42" s="20" t="s">
        <v>11</v>
      </c>
      <c r="M42" s="20">
        <f>K42/K189</f>
        <v>1.171470758496927E-05</v>
      </c>
    </row>
    <row r="43" spans="2:13" ht="16.5" customHeight="1">
      <c r="B43" s="130" t="s">
        <v>128</v>
      </c>
      <c r="C43" s="130"/>
      <c r="D43" s="130"/>
      <c r="E43" s="131" t="s">
        <v>129</v>
      </c>
      <c r="F43" s="131"/>
      <c r="G43" s="131"/>
      <c r="H43" s="8"/>
      <c r="I43" s="9">
        <f>SUM(I44)</f>
        <v>31500</v>
      </c>
      <c r="J43" s="9">
        <f>SUM(J44)</f>
        <v>0</v>
      </c>
      <c r="K43" s="9">
        <f>SUM(K44)</f>
        <v>0</v>
      </c>
      <c r="L43" s="48" t="s">
        <v>11</v>
      </c>
      <c r="M43" s="48" t="s">
        <v>11</v>
      </c>
    </row>
    <row r="44" spans="2:13" ht="16.5" customHeight="1">
      <c r="B44" s="132" t="s">
        <v>130</v>
      </c>
      <c r="C44" s="132"/>
      <c r="D44" s="132"/>
      <c r="E44" s="133" t="s">
        <v>131</v>
      </c>
      <c r="F44" s="133"/>
      <c r="G44" s="133"/>
      <c r="H44" s="4"/>
      <c r="I44" s="11">
        <f>SUM(I45:I45)</f>
        <v>31500</v>
      </c>
      <c r="J44" s="11">
        <f>SUM(J45:J45)</f>
        <v>0</v>
      </c>
      <c r="K44" s="11">
        <f>SUM(K45:K45)</f>
        <v>0</v>
      </c>
      <c r="L44" s="46" t="s">
        <v>11</v>
      </c>
      <c r="M44" s="46" t="s">
        <v>11</v>
      </c>
    </row>
    <row r="45" spans="2:13" ht="38.25" customHeight="1">
      <c r="B45" s="149" t="s">
        <v>135</v>
      </c>
      <c r="C45" s="149"/>
      <c r="D45" s="149"/>
      <c r="E45" s="152" t="s">
        <v>136</v>
      </c>
      <c r="F45" s="152"/>
      <c r="G45" s="152"/>
      <c r="H45" s="13"/>
      <c r="I45" s="11">
        <v>31500</v>
      </c>
      <c r="J45" s="11">
        <v>0</v>
      </c>
      <c r="K45" s="11">
        <v>0</v>
      </c>
      <c r="L45" s="52" t="s">
        <v>11</v>
      </c>
      <c r="M45" s="52" t="s">
        <v>11</v>
      </c>
    </row>
    <row r="46" spans="2:13" ht="15" customHeight="1">
      <c r="B46" s="130" t="s">
        <v>153</v>
      </c>
      <c r="C46" s="130"/>
      <c r="D46" s="130"/>
      <c r="E46" s="136" t="s">
        <v>154</v>
      </c>
      <c r="F46" s="136"/>
      <c r="G46" s="136"/>
      <c r="H46" s="8"/>
      <c r="I46" s="9">
        <f>SUM(I47,I49)</f>
        <v>0</v>
      </c>
      <c r="J46" s="9">
        <f>SUM(J47,J49)</f>
        <v>198286</v>
      </c>
      <c r="K46" s="9">
        <f>SUM(K47,K49)</f>
        <v>0</v>
      </c>
      <c r="L46" s="47">
        <f t="shared" si="2"/>
        <v>0</v>
      </c>
      <c r="M46" s="53"/>
    </row>
    <row r="47" spans="2:13" ht="17.25" customHeight="1">
      <c r="B47" s="132" t="s">
        <v>176</v>
      </c>
      <c r="C47" s="132"/>
      <c r="D47" s="132"/>
      <c r="E47" s="133" t="s">
        <v>177</v>
      </c>
      <c r="F47" s="133"/>
      <c r="G47" s="133"/>
      <c r="H47" s="25"/>
      <c r="I47" s="26">
        <f>SUM(I48)</f>
        <v>0</v>
      </c>
      <c r="J47" s="26">
        <f>SUM(J48)</f>
        <v>90486</v>
      </c>
      <c r="K47" s="26">
        <f>SUM(K48)</f>
        <v>0</v>
      </c>
      <c r="L47" s="46">
        <f t="shared" si="2"/>
        <v>0</v>
      </c>
      <c r="M47" s="49"/>
    </row>
    <row r="48" spans="2:13" ht="16.5" customHeight="1">
      <c r="B48" s="149" t="s">
        <v>198</v>
      </c>
      <c r="C48" s="149"/>
      <c r="D48" s="149"/>
      <c r="E48" s="152" t="s">
        <v>160</v>
      </c>
      <c r="F48" s="152"/>
      <c r="G48" s="152"/>
      <c r="H48" s="25"/>
      <c r="I48" s="26">
        <v>0</v>
      </c>
      <c r="J48" s="26">
        <v>90486</v>
      </c>
      <c r="K48" s="26">
        <v>0</v>
      </c>
      <c r="L48" s="46" t="s">
        <v>11</v>
      </c>
      <c r="M48" s="49" t="s">
        <v>11</v>
      </c>
    </row>
    <row r="49" spans="2:13" ht="13.5" customHeight="1">
      <c r="B49" s="132" t="s">
        <v>180</v>
      </c>
      <c r="C49" s="132"/>
      <c r="D49" s="132"/>
      <c r="E49" s="133" t="s">
        <v>181</v>
      </c>
      <c r="F49" s="133"/>
      <c r="G49" s="133"/>
      <c r="H49" s="4"/>
      <c r="I49" s="11">
        <f>SUM(I50)</f>
        <v>0</v>
      </c>
      <c r="J49" s="11">
        <f>SUM(J50)</f>
        <v>107800</v>
      </c>
      <c r="K49" s="11">
        <f>SUM(K50)</f>
        <v>0</v>
      </c>
      <c r="L49" s="46">
        <f t="shared" si="2"/>
        <v>0</v>
      </c>
      <c r="M49" s="49"/>
    </row>
    <row r="50" spans="2:13" ht="39.75" customHeight="1">
      <c r="B50" s="149" t="s">
        <v>135</v>
      </c>
      <c r="C50" s="149"/>
      <c r="D50" s="149"/>
      <c r="E50" s="152" t="s">
        <v>136</v>
      </c>
      <c r="F50" s="152"/>
      <c r="G50" s="152"/>
      <c r="H50" s="13"/>
      <c r="I50" s="11">
        <v>0</v>
      </c>
      <c r="J50" s="11">
        <v>107800</v>
      </c>
      <c r="K50" s="11">
        <v>0</v>
      </c>
      <c r="L50" s="52">
        <f t="shared" si="2"/>
        <v>0</v>
      </c>
      <c r="M50" s="50"/>
    </row>
    <row r="51" spans="2:13" ht="21.75" customHeight="1">
      <c r="B51" s="130" t="s">
        <v>200</v>
      </c>
      <c r="C51" s="130"/>
      <c r="D51" s="130"/>
      <c r="E51" s="136" t="s">
        <v>202</v>
      </c>
      <c r="F51" s="136"/>
      <c r="G51" s="136"/>
      <c r="H51" s="32"/>
      <c r="I51" s="33">
        <f aca="true" t="shared" si="3" ref="I51:K52">SUM(I52)</f>
        <v>0</v>
      </c>
      <c r="J51" s="33">
        <f t="shared" si="3"/>
        <v>285600</v>
      </c>
      <c r="K51" s="33">
        <f t="shared" si="3"/>
        <v>0</v>
      </c>
      <c r="L51" s="47">
        <f>K51/J51</f>
        <v>0</v>
      </c>
      <c r="M51" s="53"/>
    </row>
    <row r="52" spans="2:14" ht="17.25" customHeight="1">
      <c r="B52" s="132" t="s">
        <v>201</v>
      </c>
      <c r="C52" s="132"/>
      <c r="D52" s="132"/>
      <c r="E52" s="133" t="s">
        <v>203</v>
      </c>
      <c r="F52" s="133"/>
      <c r="G52" s="133"/>
      <c r="H52" s="32"/>
      <c r="I52" s="64">
        <f t="shared" si="3"/>
        <v>0</v>
      </c>
      <c r="J52" s="64">
        <f t="shared" si="3"/>
        <v>285600</v>
      </c>
      <c r="K52" s="64">
        <f t="shared" si="3"/>
        <v>0</v>
      </c>
      <c r="L52" s="59">
        <f>K52/J52</f>
        <v>0</v>
      </c>
      <c r="M52" s="59">
        <f>K52/K189</f>
        <v>0</v>
      </c>
      <c r="N52" s="58"/>
    </row>
    <row r="53" spans="2:13" ht="16.5" customHeight="1">
      <c r="B53" s="149" t="s">
        <v>198</v>
      </c>
      <c r="C53" s="149"/>
      <c r="D53" s="149"/>
      <c r="E53" s="152" t="s">
        <v>160</v>
      </c>
      <c r="F53" s="152"/>
      <c r="G53" s="152"/>
      <c r="H53" s="29"/>
      <c r="I53" s="30">
        <v>0</v>
      </c>
      <c r="J53" s="30">
        <v>285600</v>
      </c>
      <c r="K53" s="30">
        <v>0</v>
      </c>
      <c r="L53" s="52">
        <f>K53/J53</f>
        <v>0</v>
      </c>
      <c r="M53" s="52">
        <f>K53/K189</f>
        <v>0</v>
      </c>
    </row>
    <row r="54" spans="2:13" ht="17.25" customHeight="1">
      <c r="B54" s="130" t="s">
        <v>155</v>
      </c>
      <c r="C54" s="130"/>
      <c r="D54" s="130"/>
      <c r="E54" s="136" t="s">
        <v>156</v>
      </c>
      <c r="F54" s="136"/>
      <c r="G54" s="136"/>
      <c r="H54" s="32"/>
      <c r="I54" s="33">
        <f aca="true" t="shared" si="4" ref="I54:K55">SUM(I55)</f>
        <v>0</v>
      </c>
      <c r="J54" s="33">
        <f t="shared" si="4"/>
        <v>833000</v>
      </c>
      <c r="K54" s="33">
        <f t="shared" si="4"/>
        <v>0</v>
      </c>
      <c r="L54" s="47">
        <f t="shared" si="2"/>
        <v>0</v>
      </c>
      <c r="M54" s="53"/>
    </row>
    <row r="55" spans="2:13" ht="14.25" customHeight="1">
      <c r="B55" s="132" t="s">
        <v>157</v>
      </c>
      <c r="C55" s="132"/>
      <c r="D55" s="132"/>
      <c r="E55" s="133" t="s">
        <v>158</v>
      </c>
      <c r="F55" s="133"/>
      <c r="G55" s="133"/>
      <c r="H55" s="29"/>
      <c r="I55" s="60">
        <f t="shared" si="4"/>
        <v>0</v>
      </c>
      <c r="J55" s="60">
        <f t="shared" si="4"/>
        <v>833000</v>
      </c>
      <c r="K55" s="60">
        <f t="shared" si="4"/>
        <v>0</v>
      </c>
      <c r="L55" s="51">
        <f t="shared" si="2"/>
        <v>0</v>
      </c>
      <c r="M55" s="68"/>
    </row>
    <row r="56" spans="2:13" ht="44.25" customHeight="1">
      <c r="B56" s="149" t="s">
        <v>135</v>
      </c>
      <c r="C56" s="149"/>
      <c r="D56" s="149"/>
      <c r="E56" s="152" t="s">
        <v>136</v>
      </c>
      <c r="F56" s="152"/>
      <c r="G56" s="152"/>
      <c r="H56" s="29"/>
      <c r="I56" s="65">
        <v>0</v>
      </c>
      <c r="J56" s="65">
        <v>833000</v>
      </c>
      <c r="K56" s="65">
        <v>0</v>
      </c>
      <c r="L56" s="66">
        <f t="shared" si="2"/>
        <v>0</v>
      </c>
      <c r="M56" s="67"/>
    </row>
    <row r="57" spans="2:13" ht="29.25" customHeight="1">
      <c r="B57" s="160"/>
      <c r="C57" s="161"/>
      <c r="D57" s="162"/>
      <c r="E57" s="163" t="s">
        <v>191</v>
      </c>
      <c r="F57" s="164"/>
      <c r="G57" s="165"/>
      <c r="H57" s="4"/>
      <c r="I57" s="62">
        <f>SUM(I58,I61,I64,I73,I76,I88,I93,I96,I99,I137,I144,I153,I180,I183,)</f>
        <v>6028558.6899999995</v>
      </c>
      <c r="J57" s="62">
        <f>SUM(J58,J61,J64,J73,J76,J88,J93,J96,J99,J137,J144,J153,J180,J183,)</f>
        <v>12328312.07</v>
      </c>
      <c r="K57" s="62">
        <f>SUM(K58,K61,K64,K73,K76,K88,K93,K96,K99,K137,K144,K153,K180,K183,)</f>
        <v>6313668.18</v>
      </c>
      <c r="L57" s="63">
        <f t="shared" si="2"/>
        <v>0.5121275438317161</v>
      </c>
      <c r="M57" s="63">
        <f>K57/K189</f>
        <v>0.9097512486743559</v>
      </c>
    </row>
    <row r="58" spans="2:13" ht="12.75">
      <c r="B58" s="130" t="s">
        <v>7</v>
      </c>
      <c r="C58" s="130"/>
      <c r="D58" s="130"/>
      <c r="E58" s="131" t="s">
        <v>8</v>
      </c>
      <c r="F58" s="131"/>
      <c r="G58" s="131"/>
      <c r="H58" s="8"/>
      <c r="I58" s="61">
        <f>SUM(I59)</f>
        <v>1605.54</v>
      </c>
      <c r="J58" s="61">
        <f>SUM(J59)</f>
        <v>808.7</v>
      </c>
      <c r="K58" s="61">
        <f>SUM(K59)</f>
        <v>808.7</v>
      </c>
      <c r="L58" s="10">
        <v>0</v>
      </c>
      <c r="M58" s="10">
        <v>0</v>
      </c>
    </row>
    <row r="59" spans="2:13" ht="12.75">
      <c r="B59" s="132" t="s">
        <v>9</v>
      </c>
      <c r="C59" s="132"/>
      <c r="D59" s="132"/>
      <c r="E59" s="133" t="s">
        <v>10</v>
      </c>
      <c r="F59" s="133"/>
      <c r="G59" s="133"/>
      <c r="H59" s="4"/>
      <c r="I59" s="11">
        <f>SUM(I60:I60)</f>
        <v>1605.54</v>
      </c>
      <c r="J59" s="11">
        <f>SUM(J60:J60)</f>
        <v>808.7</v>
      </c>
      <c r="K59" s="11">
        <f>SUM(K60:K60)</f>
        <v>808.7</v>
      </c>
      <c r="L59" s="12">
        <v>0</v>
      </c>
      <c r="M59" s="12">
        <v>0</v>
      </c>
    </row>
    <row r="60" spans="2:13" ht="48" customHeight="1">
      <c r="B60" s="149" t="s">
        <v>12</v>
      </c>
      <c r="C60" s="149"/>
      <c r="D60" s="149"/>
      <c r="E60" s="140" t="s">
        <v>13</v>
      </c>
      <c r="F60" s="141"/>
      <c r="G60" s="142"/>
      <c r="H60" s="13"/>
      <c r="I60" s="11">
        <v>1605.54</v>
      </c>
      <c r="J60" s="11">
        <v>808.7</v>
      </c>
      <c r="K60" s="11">
        <v>808.7</v>
      </c>
      <c r="L60" s="14">
        <f>K60/J60</f>
        <v>1</v>
      </c>
      <c r="M60" s="14">
        <f>K60/K189</f>
        <v>0.00011652747876955288</v>
      </c>
    </row>
    <row r="61" spans="2:13" ht="13.5" customHeight="1">
      <c r="B61" s="130" t="s">
        <v>16</v>
      </c>
      <c r="C61" s="130"/>
      <c r="D61" s="130"/>
      <c r="E61" s="131" t="s">
        <v>17</v>
      </c>
      <c r="F61" s="131"/>
      <c r="G61" s="131"/>
      <c r="H61" s="8"/>
      <c r="I61" s="9">
        <f>SUM(I62)</f>
        <v>0</v>
      </c>
      <c r="J61" s="9">
        <f>SUM(J62)</f>
        <v>0</v>
      </c>
      <c r="K61" s="9">
        <f>SUM(K62)</f>
        <v>0</v>
      </c>
      <c r="L61" s="54"/>
      <c r="M61" s="55"/>
    </row>
    <row r="62" spans="2:13" ht="13.5" customHeight="1">
      <c r="B62" s="132" t="s">
        <v>18</v>
      </c>
      <c r="C62" s="132"/>
      <c r="D62" s="132"/>
      <c r="E62" s="133" t="s">
        <v>19</v>
      </c>
      <c r="F62" s="133"/>
      <c r="G62" s="133"/>
      <c r="H62" s="4"/>
      <c r="I62" s="11">
        <f>SUM(I63:I63)</f>
        <v>0</v>
      </c>
      <c r="J62" s="11">
        <f>SUM(J63:J63)</f>
        <v>0</v>
      </c>
      <c r="K62" s="11">
        <f>SUM(K63:K63)</f>
        <v>0</v>
      </c>
      <c r="L62" s="15" t="s">
        <v>11</v>
      </c>
      <c r="M62" s="15" t="s">
        <v>11</v>
      </c>
    </row>
    <row r="63" spans="2:13" ht="13.5" customHeight="1">
      <c r="B63" s="149" t="s">
        <v>24</v>
      </c>
      <c r="C63" s="149"/>
      <c r="D63" s="149"/>
      <c r="E63" s="135" t="s">
        <v>25</v>
      </c>
      <c r="F63" s="135"/>
      <c r="G63" s="135"/>
      <c r="H63" s="13"/>
      <c r="I63" s="11">
        <v>0</v>
      </c>
      <c r="J63" s="11">
        <v>0</v>
      </c>
      <c r="K63" s="11">
        <v>0</v>
      </c>
      <c r="L63" s="16" t="s">
        <v>11</v>
      </c>
      <c r="M63" s="16" t="s">
        <v>11</v>
      </c>
    </row>
    <row r="64" spans="2:13" ht="12.75">
      <c r="B64" s="130" t="s">
        <v>34</v>
      </c>
      <c r="C64" s="130"/>
      <c r="D64" s="130"/>
      <c r="E64" s="131" t="s">
        <v>35</v>
      </c>
      <c r="F64" s="131"/>
      <c r="G64" s="131"/>
      <c r="H64" s="8"/>
      <c r="I64" s="9">
        <f>SUM(I65,I71)</f>
        <v>578482.94</v>
      </c>
      <c r="J64" s="9">
        <f>SUM(J65,J71)</f>
        <v>1220000</v>
      </c>
      <c r="K64" s="9">
        <f>SUM(K65,K71)</f>
        <v>561341.98</v>
      </c>
      <c r="L64" s="21">
        <f aca="true" t="shared" si="5" ref="L64:L70">K64/J64</f>
        <v>0.4601163770491803</v>
      </c>
      <c r="M64" s="21">
        <f>K64/K189</f>
        <v>0.08088508180649039</v>
      </c>
    </row>
    <row r="65" spans="2:13" ht="12.75">
      <c r="B65" s="132" t="s">
        <v>36</v>
      </c>
      <c r="C65" s="132"/>
      <c r="D65" s="132"/>
      <c r="E65" s="133" t="s">
        <v>37</v>
      </c>
      <c r="F65" s="133"/>
      <c r="G65" s="133"/>
      <c r="H65" s="4"/>
      <c r="I65" s="11">
        <f>SUM(I66:I70)</f>
        <v>482994.33999999997</v>
      </c>
      <c r="J65" s="11">
        <f>SUM(J66:J70)</f>
        <v>950000</v>
      </c>
      <c r="K65" s="11">
        <f>SUM(K66:K70)</f>
        <v>455208.41000000003</v>
      </c>
      <c r="L65" s="19">
        <f t="shared" si="5"/>
        <v>0.4791667473684211</v>
      </c>
      <c r="M65" s="19">
        <f>K65/K189</f>
        <v>0.06559204690490532</v>
      </c>
    </row>
    <row r="66" spans="2:13" ht="29.25" customHeight="1">
      <c r="B66" s="149" t="s">
        <v>38</v>
      </c>
      <c r="C66" s="149"/>
      <c r="D66" s="149"/>
      <c r="E66" s="152" t="s">
        <v>39</v>
      </c>
      <c r="F66" s="152"/>
      <c r="G66" s="152"/>
      <c r="H66" s="13"/>
      <c r="I66" s="11">
        <v>57280.86</v>
      </c>
      <c r="J66" s="11">
        <v>70000</v>
      </c>
      <c r="K66" s="11">
        <v>56758.14</v>
      </c>
      <c r="L66" s="20">
        <f t="shared" si="5"/>
        <v>0.8108305714285714</v>
      </c>
      <c r="M66" s="20">
        <f>K66/K189</f>
        <v>0.00817841344608546</v>
      </c>
    </row>
    <row r="67" spans="2:13" ht="53.25" customHeight="1">
      <c r="B67" s="134" t="s">
        <v>40</v>
      </c>
      <c r="C67" s="134"/>
      <c r="D67" s="134"/>
      <c r="E67" s="152" t="s">
        <v>41</v>
      </c>
      <c r="F67" s="152"/>
      <c r="G67" s="152"/>
      <c r="H67" s="13"/>
      <c r="I67" s="11">
        <v>382106.61</v>
      </c>
      <c r="J67" s="11">
        <v>800000</v>
      </c>
      <c r="K67" s="11">
        <v>341484.37</v>
      </c>
      <c r="L67" s="20">
        <f t="shared" si="5"/>
        <v>0.4268554625</v>
      </c>
      <c r="M67" s="20">
        <f>K67/K189</f>
        <v>0.04920528338729954</v>
      </c>
    </row>
    <row r="68" spans="2:13" ht="19.5" customHeight="1">
      <c r="B68" s="134" t="s">
        <v>46</v>
      </c>
      <c r="C68" s="134"/>
      <c r="D68" s="134"/>
      <c r="E68" s="135" t="s">
        <v>47</v>
      </c>
      <c r="F68" s="135"/>
      <c r="G68" s="135"/>
      <c r="H68" s="13"/>
      <c r="I68" s="11">
        <v>0</v>
      </c>
      <c r="J68" s="11">
        <v>5000</v>
      </c>
      <c r="K68" s="11">
        <v>0</v>
      </c>
      <c r="L68" s="20">
        <f t="shared" si="5"/>
        <v>0</v>
      </c>
      <c r="M68" s="20">
        <f>K68/K189</f>
        <v>0</v>
      </c>
    </row>
    <row r="69" spans="2:13" ht="12" customHeight="1">
      <c r="B69" s="166" t="s">
        <v>24</v>
      </c>
      <c r="C69" s="167"/>
      <c r="D69" s="168"/>
      <c r="E69" s="135" t="s">
        <v>25</v>
      </c>
      <c r="F69" s="135"/>
      <c r="G69" s="135"/>
      <c r="H69" s="13"/>
      <c r="I69" s="11">
        <v>41033.84</v>
      </c>
      <c r="J69" s="11">
        <v>70000</v>
      </c>
      <c r="K69" s="11">
        <v>50087.16</v>
      </c>
      <c r="L69" s="20">
        <f t="shared" si="5"/>
        <v>0.7155308571428572</v>
      </c>
      <c r="M69" s="20">
        <f>K69/K189</f>
        <v>0.007217176299650302</v>
      </c>
    </row>
    <row r="70" spans="2:13" ht="12.75">
      <c r="B70" s="134" t="s">
        <v>32</v>
      </c>
      <c r="C70" s="134"/>
      <c r="D70" s="134"/>
      <c r="E70" s="135" t="s">
        <v>33</v>
      </c>
      <c r="F70" s="135"/>
      <c r="G70" s="135"/>
      <c r="H70" s="13"/>
      <c r="I70" s="11">
        <v>2573.03</v>
      </c>
      <c r="J70" s="11">
        <v>5000</v>
      </c>
      <c r="K70" s="11">
        <v>6878.74</v>
      </c>
      <c r="L70" s="20">
        <f t="shared" si="5"/>
        <v>1.375748</v>
      </c>
      <c r="M70" s="20">
        <f>K70/K189</f>
        <v>0.0009911737718700064</v>
      </c>
    </row>
    <row r="71" spans="2:13" ht="12.75">
      <c r="B71" s="132" t="s">
        <v>48</v>
      </c>
      <c r="C71" s="132"/>
      <c r="D71" s="132"/>
      <c r="E71" s="133" t="s">
        <v>10</v>
      </c>
      <c r="F71" s="133"/>
      <c r="G71" s="133"/>
      <c r="H71" s="4"/>
      <c r="I71" s="11">
        <f>SUM(I72)</f>
        <v>95488.6</v>
      </c>
      <c r="J71" s="11">
        <f>SUM(J72)</f>
        <v>270000</v>
      </c>
      <c r="K71" s="11">
        <f>SUM(K72)</f>
        <v>106133.57</v>
      </c>
      <c r="L71" s="19">
        <f>K71/J71</f>
        <v>0.3930872962962963</v>
      </c>
      <c r="M71" s="19">
        <f>K71/K189</f>
        <v>0.015293034901585081</v>
      </c>
    </row>
    <row r="72" spans="2:13" ht="12.75">
      <c r="B72" s="134" t="s">
        <v>32</v>
      </c>
      <c r="C72" s="134"/>
      <c r="D72" s="134"/>
      <c r="E72" s="135" t="s">
        <v>33</v>
      </c>
      <c r="F72" s="135"/>
      <c r="G72" s="135"/>
      <c r="H72" s="13"/>
      <c r="I72" s="11">
        <v>95488.6</v>
      </c>
      <c r="J72" s="11">
        <v>270000</v>
      </c>
      <c r="K72" s="11">
        <v>106133.57</v>
      </c>
      <c r="L72" s="20">
        <f>K72/J72</f>
        <v>0.3930872962962963</v>
      </c>
      <c r="M72" s="20">
        <f>K72/K189</f>
        <v>0.015293034901585081</v>
      </c>
    </row>
    <row r="73" spans="2:13" ht="12.75">
      <c r="B73" s="130" t="s">
        <v>49</v>
      </c>
      <c r="C73" s="130"/>
      <c r="D73" s="130"/>
      <c r="E73" s="131" t="s">
        <v>50</v>
      </c>
      <c r="F73" s="131"/>
      <c r="G73" s="131"/>
      <c r="H73" s="8"/>
      <c r="I73" s="9">
        <f>SUM(I74)</f>
        <v>30251.72</v>
      </c>
      <c r="J73" s="9">
        <f>SUM(J74)</f>
        <v>60000</v>
      </c>
      <c r="K73" s="9">
        <f>SUM(K74)</f>
        <v>20002.03</v>
      </c>
      <c r="L73" s="21">
        <f>K73/J73</f>
        <v>0.33336716666666666</v>
      </c>
      <c r="M73" s="21">
        <f>K73/K189</f>
        <v>0.0028821393918300477</v>
      </c>
    </row>
    <row r="74" spans="2:13" ht="12.75">
      <c r="B74" s="132" t="s">
        <v>51</v>
      </c>
      <c r="C74" s="132"/>
      <c r="D74" s="132"/>
      <c r="E74" s="133" t="s">
        <v>10</v>
      </c>
      <c r="F74" s="133"/>
      <c r="G74" s="133"/>
      <c r="H74" s="4"/>
      <c r="I74" s="11">
        <f>SUM(I75:I75)</f>
        <v>30251.72</v>
      </c>
      <c r="J74" s="11">
        <f>SUM(J75:J75)</f>
        <v>60000</v>
      </c>
      <c r="K74" s="11">
        <f>SUM(K75:K75)</f>
        <v>20002.03</v>
      </c>
      <c r="L74" s="19">
        <f>K74/J74</f>
        <v>0.33336716666666666</v>
      </c>
      <c r="M74" s="19">
        <f>K74/K189</f>
        <v>0.0028821393918300477</v>
      </c>
    </row>
    <row r="75" spans="2:13" ht="12.75">
      <c r="B75" s="134" t="s">
        <v>52</v>
      </c>
      <c r="C75" s="134"/>
      <c r="D75" s="134"/>
      <c r="E75" s="135" t="s">
        <v>53</v>
      </c>
      <c r="F75" s="135"/>
      <c r="G75" s="135"/>
      <c r="H75" s="13"/>
      <c r="I75" s="11">
        <v>30251.72</v>
      </c>
      <c r="J75" s="11">
        <v>60000</v>
      </c>
      <c r="K75" s="11">
        <v>20002.03</v>
      </c>
      <c r="L75" s="20">
        <f>K75/J75</f>
        <v>0.33336716666666666</v>
      </c>
      <c r="M75" s="20">
        <f>K75/K189</f>
        <v>0.0028821393918300477</v>
      </c>
    </row>
    <row r="76" spans="2:13" ht="12.75">
      <c r="B76" s="130" t="s">
        <v>54</v>
      </c>
      <c r="C76" s="130"/>
      <c r="D76" s="130"/>
      <c r="E76" s="131" t="s">
        <v>55</v>
      </c>
      <c r="F76" s="131"/>
      <c r="G76" s="131"/>
      <c r="H76" s="8"/>
      <c r="I76" s="9">
        <f>SUM(I77,I80,I84,I86)</f>
        <v>38630.84</v>
      </c>
      <c r="J76" s="9">
        <f>SUM(J77,J80,J84,J86)</f>
        <v>200846</v>
      </c>
      <c r="K76" s="9">
        <f>SUM(K77,K80,K84,K86)</f>
        <v>72397.85</v>
      </c>
      <c r="L76" s="21">
        <f aca="true" t="shared" si="6" ref="L76:L81">K76/J76</f>
        <v>0.36046448522748775</v>
      </c>
      <c r="M76" s="21">
        <f>K76/K189</f>
        <v>0.01043197592288398</v>
      </c>
    </row>
    <row r="77" spans="2:13" ht="12.75">
      <c r="B77" s="132" t="s">
        <v>56</v>
      </c>
      <c r="C77" s="132"/>
      <c r="D77" s="132"/>
      <c r="E77" s="133" t="s">
        <v>57</v>
      </c>
      <c r="F77" s="133"/>
      <c r="G77" s="133"/>
      <c r="H77" s="4"/>
      <c r="I77" s="11">
        <f>SUM(I78:I79)</f>
        <v>31923.25</v>
      </c>
      <c r="J77" s="11">
        <f>SUM(J78:J79)</f>
        <v>59358</v>
      </c>
      <c r="K77" s="11">
        <f>SUM(K78:K79)</f>
        <v>31906.2</v>
      </c>
      <c r="L77" s="19">
        <f t="shared" si="6"/>
        <v>0.5375214798342263</v>
      </c>
      <c r="M77" s="19">
        <f>K77/K189</f>
        <v>0.004597439153106354</v>
      </c>
    </row>
    <row r="78" spans="2:13" ht="45" customHeight="1">
      <c r="B78" s="149" t="s">
        <v>12</v>
      </c>
      <c r="C78" s="149"/>
      <c r="D78" s="149"/>
      <c r="E78" s="152" t="s">
        <v>13</v>
      </c>
      <c r="F78" s="152"/>
      <c r="G78" s="152"/>
      <c r="H78" s="13"/>
      <c r="I78" s="11">
        <v>31900</v>
      </c>
      <c r="J78" s="11">
        <v>59308</v>
      </c>
      <c r="K78" s="11">
        <v>31900</v>
      </c>
      <c r="L78" s="20">
        <f t="shared" si="6"/>
        <v>0.5378701018412356</v>
      </c>
      <c r="M78" s="20">
        <f>K78/K189</f>
        <v>0.0045965457805721985</v>
      </c>
    </row>
    <row r="79" spans="2:13" ht="38.25" customHeight="1">
      <c r="B79" s="149" t="s">
        <v>58</v>
      </c>
      <c r="C79" s="149"/>
      <c r="D79" s="149"/>
      <c r="E79" s="152" t="s">
        <v>59</v>
      </c>
      <c r="F79" s="152"/>
      <c r="G79" s="152"/>
      <c r="H79" s="13"/>
      <c r="I79" s="11">
        <v>23.25</v>
      </c>
      <c r="J79" s="11">
        <v>50</v>
      </c>
      <c r="K79" s="11">
        <v>6.2</v>
      </c>
      <c r="L79" s="20">
        <f t="shared" si="6"/>
        <v>0.124</v>
      </c>
      <c r="M79" s="20">
        <f>K79/K189</f>
        <v>8.933725341550982E-07</v>
      </c>
    </row>
    <row r="80" spans="2:13" ht="12.75">
      <c r="B80" s="132" t="s">
        <v>60</v>
      </c>
      <c r="C80" s="132"/>
      <c r="D80" s="132"/>
      <c r="E80" s="133" t="s">
        <v>61</v>
      </c>
      <c r="F80" s="133"/>
      <c r="G80" s="133"/>
      <c r="H80" s="4"/>
      <c r="I80" s="11">
        <f>SUM(I81:I83)</f>
        <v>6707.59</v>
      </c>
      <c r="J80" s="11">
        <f>SUM(J81:J83)</f>
        <v>14816</v>
      </c>
      <c r="K80" s="11">
        <f>SUM(K81:K83)</f>
        <v>17317.68</v>
      </c>
      <c r="L80" s="19">
        <f t="shared" si="6"/>
        <v>1.1688498920086394</v>
      </c>
      <c r="M80" s="19">
        <f>K80/K189</f>
        <v>0.002495345107626945</v>
      </c>
    </row>
    <row r="81" spans="2:13" ht="12.75">
      <c r="B81" s="134" t="s">
        <v>62</v>
      </c>
      <c r="C81" s="134"/>
      <c r="D81" s="134"/>
      <c r="E81" s="135" t="s">
        <v>63</v>
      </c>
      <c r="F81" s="135"/>
      <c r="G81" s="135"/>
      <c r="H81" s="13"/>
      <c r="I81" s="11">
        <v>9.83</v>
      </c>
      <c r="J81" s="11">
        <v>3000</v>
      </c>
      <c r="K81" s="11">
        <v>0</v>
      </c>
      <c r="L81" s="20">
        <f t="shared" si="6"/>
        <v>0</v>
      </c>
      <c r="M81" s="20">
        <f>K81/K189</f>
        <v>0</v>
      </c>
    </row>
    <row r="82" spans="2:13" ht="12.75">
      <c r="B82" s="149" t="s">
        <v>24</v>
      </c>
      <c r="C82" s="149"/>
      <c r="D82" s="149"/>
      <c r="E82" s="135" t="s">
        <v>25</v>
      </c>
      <c r="F82" s="135"/>
      <c r="G82" s="135"/>
      <c r="H82" s="13"/>
      <c r="I82" s="11">
        <v>1.74</v>
      </c>
      <c r="J82" s="11">
        <v>5930</v>
      </c>
      <c r="K82" s="11">
        <v>2.08</v>
      </c>
      <c r="L82" s="20">
        <f aca="true" t="shared" si="7" ref="L82:L87">K82/J82</f>
        <v>0.0003507588532883643</v>
      </c>
      <c r="M82" s="20" t="s">
        <v>11</v>
      </c>
    </row>
    <row r="83" spans="2:13" ht="12.75">
      <c r="B83" s="134" t="s">
        <v>32</v>
      </c>
      <c r="C83" s="134"/>
      <c r="D83" s="134"/>
      <c r="E83" s="135" t="s">
        <v>33</v>
      </c>
      <c r="F83" s="135"/>
      <c r="G83" s="135"/>
      <c r="H83" s="13"/>
      <c r="I83" s="11">
        <v>6696.02</v>
      </c>
      <c r="J83" s="11">
        <v>5886</v>
      </c>
      <c r="K83" s="11">
        <v>17315.6</v>
      </c>
      <c r="L83" s="20">
        <f t="shared" si="7"/>
        <v>2.9418280665987084</v>
      </c>
      <c r="M83" s="20" t="s">
        <v>11</v>
      </c>
    </row>
    <row r="84" spans="2:13" ht="12.75">
      <c r="B84" s="132" t="s">
        <v>204</v>
      </c>
      <c r="C84" s="132"/>
      <c r="D84" s="132"/>
      <c r="E84" s="135" t="s">
        <v>212</v>
      </c>
      <c r="F84" s="135"/>
      <c r="G84" s="135"/>
      <c r="H84" s="13"/>
      <c r="I84" s="11">
        <f>SUM(I85)</f>
        <v>0</v>
      </c>
      <c r="J84" s="11">
        <f>SUM(J85)</f>
        <v>10172</v>
      </c>
      <c r="K84" s="11">
        <f>SUM(K85)</f>
        <v>10172</v>
      </c>
      <c r="L84" s="19">
        <f t="shared" si="7"/>
        <v>1</v>
      </c>
      <c r="M84" s="19">
        <f>K84/K189</f>
        <v>0.0014657073253912351</v>
      </c>
    </row>
    <row r="85" spans="2:13" ht="43.5" customHeight="1">
      <c r="B85" s="149" t="s">
        <v>12</v>
      </c>
      <c r="C85" s="149"/>
      <c r="D85" s="149"/>
      <c r="E85" s="152" t="s">
        <v>13</v>
      </c>
      <c r="F85" s="152"/>
      <c r="G85" s="152"/>
      <c r="H85" s="13"/>
      <c r="I85" s="11">
        <v>0</v>
      </c>
      <c r="J85" s="11">
        <v>10172</v>
      </c>
      <c r="K85" s="11">
        <v>10172</v>
      </c>
      <c r="L85" s="19">
        <f t="shared" si="7"/>
        <v>1</v>
      </c>
      <c r="M85" s="19">
        <f>K85/K189</f>
        <v>0.0014657073253912351</v>
      </c>
    </row>
    <row r="86" spans="2:13" ht="14.25" customHeight="1">
      <c r="B86" s="132" t="s">
        <v>165</v>
      </c>
      <c r="C86" s="132"/>
      <c r="D86" s="132"/>
      <c r="E86" s="133" t="s">
        <v>166</v>
      </c>
      <c r="F86" s="133"/>
      <c r="G86" s="133"/>
      <c r="H86" s="13"/>
      <c r="I86" s="11">
        <f>SUM(I87)</f>
        <v>0</v>
      </c>
      <c r="J86" s="11">
        <f>SUM(J87)</f>
        <v>116500</v>
      </c>
      <c r="K86" s="11">
        <f>SUM(K87)</f>
        <v>13001.97</v>
      </c>
      <c r="L86" s="19">
        <f t="shared" si="7"/>
        <v>0.11160489270386266</v>
      </c>
      <c r="M86" s="19">
        <f>K86/K189</f>
        <v>0.0018734843367594453</v>
      </c>
    </row>
    <row r="87" spans="2:13" ht="52.5" customHeight="1">
      <c r="B87" s="149" t="s">
        <v>174</v>
      </c>
      <c r="C87" s="149"/>
      <c r="D87" s="149"/>
      <c r="E87" s="152" t="s">
        <v>205</v>
      </c>
      <c r="F87" s="152"/>
      <c r="G87" s="152"/>
      <c r="H87" s="13"/>
      <c r="I87" s="11">
        <v>0</v>
      </c>
      <c r="J87" s="11">
        <v>116500</v>
      </c>
      <c r="K87" s="11">
        <v>13001.97</v>
      </c>
      <c r="L87" s="19">
        <f t="shared" si="7"/>
        <v>0.11160489270386266</v>
      </c>
      <c r="M87" s="19">
        <f>K87/K189</f>
        <v>0.0018734843367594453</v>
      </c>
    </row>
    <row r="88" spans="2:13" ht="48.75" customHeight="1">
      <c r="B88" s="130" t="s">
        <v>64</v>
      </c>
      <c r="C88" s="130"/>
      <c r="D88" s="130"/>
      <c r="E88" s="136" t="s">
        <v>65</v>
      </c>
      <c r="F88" s="136"/>
      <c r="G88" s="136"/>
      <c r="H88" s="8"/>
      <c r="I88" s="9">
        <f>SUM(I89,I91)</f>
        <v>17515</v>
      </c>
      <c r="J88" s="9">
        <f>SUM(J91,J89)</f>
        <v>861</v>
      </c>
      <c r="K88" s="9">
        <f>SUM(K91,K89)</f>
        <v>432</v>
      </c>
      <c r="L88" s="21">
        <f aca="true" t="shared" si="8" ref="L88:L110">K88/J88</f>
        <v>0.5017421602787456</v>
      </c>
      <c r="M88" s="21">
        <f>K88/K189</f>
        <v>6.224789270241975E-05</v>
      </c>
    </row>
    <row r="89" spans="2:13" ht="24.75" customHeight="1">
      <c r="B89" s="132" t="s">
        <v>66</v>
      </c>
      <c r="C89" s="132"/>
      <c r="D89" s="132"/>
      <c r="E89" s="169" t="s">
        <v>67</v>
      </c>
      <c r="F89" s="169"/>
      <c r="G89" s="169"/>
      <c r="H89" s="4"/>
      <c r="I89" s="11">
        <f>SUM(I90)</f>
        <v>432</v>
      </c>
      <c r="J89" s="11">
        <f>SUM(J90)</f>
        <v>861</v>
      </c>
      <c r="K89" s="11">
        <f>SUM(K90)</f>
        <v>432</v>
      </c>
      <c r="L89" s="19">
        <f t="shared" si="8"/>
        <v>0.5017421602787456</v>
      </c>
      <c r="M89" s="19">
        <f>K89/K189</f>
        <v>6.224789270241975E-05</v>
      </c>
    </row>
    <row r="90" spans="2:13" ht="45" customHeight="1">
      <c r="B90" s="149" t="s">
        <v>12</v>
      </c>
      <c r="C90" s="149"/>
      <c r="D90" s="149"/>
      <c r="E90" s="152" t="s">
        <v>13</v>
      </c>
      <c r="F90" s="152"/>
      <c r="G90" s="152"/>
      <c r="H90" s="13"/>
      <c r="I90" s="11">
        <v>432</v>
      </c>
      <c r="J90" s="11">
        <v>861</v>
      </c>
      <c r="K90" s="11">
        <v>432</v>
      </c>
      <c r="L90" s="20">
        <f t="shared" si="8"/>
        <v>0.5017421602787456</v>
      </c>
      <c r="M90" s="20">
        <f>K90/K189</f>
        <v>6.224789270241975E-05</v>
      </c>
    </row>
    <row r="91" spans="2:13" ht="20.25" customHeight="1">
      <c r="B91" s="132" t="s">
        <v>167</v>
      </c>
      <c r="C91" s="132"/>
      <c r="D91" s="132"/>
      <c r="E91" s="169" t="s">
        <v>168</v>
      </c>
      <c r="F91" s="169"/>
      <c r="G91" s="169"/>
      <c r="H91" s="13"/>
      <c r="I91" s="11">
        <f>SUM(I92)</f>
        <v>17083</v>
      </c>
      <c r="J91" s="11">
        <f>SUM(J92)</f>
        <v>0</v>
      </c>
      <c r="K91" s="11">
        <f>SUM(K92)</f>
        <v>0</v>
      </c>
      <c r="L91" s="19" t="s">
        <v>11</v>
      </c>
      <c r="M91" s="19" t="s">
        <v>11</v>
      </c>
    </row>
    <row r="92" spans="2:13" ht="39" customHeight="1">
      <c r="B92" s="137" t="s">
        <v>12</v>
      </c>
      <c r="C92" s="138"/>
      <c r="D92" s="139"/>
      <c r="E92" s="140" t="s">
        <v>13</v>
      </c>
      <c r="F92" s="141"/>
      <c r="G92" s="142"/>
      <c r="H92" s="13"/>
      <c r="I92" s="11">
        <v>17083</v>
      </c>
      <c r="J92" s="11">
        <v>0</v>
      </c>
      <c r="K92" s="11">
        <v>0</v>
      </c>
      <c r="L92" s="19" t="s">
        <v>11</v>
      </c>
      <c r="M92" s="20" t="s">
        <v>11</v>
      </c>
    </row>
    <row r="93" spans="2:13" ht="17.25" customHeight="1">
      <c r="B93" s="130" t="s">
        <v>208</v>
      </c>
      <c r="C93" s="130"/>
      <c r="D93" s="130"/>
      <c r="E93" s="136" t="s">
        <v>209</v>
      </c>
      <c r="F93" s="136"/>
      <c r="G93" s="136"/>
      <c r="H93" s="13"/>
      <c r="I93" s="38">
        <f>SUM(I95)</f>
        <v>0</v>
      </c>
      <c r="J93" s="38">
        <f>SUM(J95)</f>
        <v>200</v>
      </c>
      <c r="K93" s="38">
        <f>SUM(K95)</f>
        <v>200</v>
      </c>
      <c r="L93" s="39">
        <f>K93/J93</f>
        <v>1</v>
      </c>
      <c r="M93" s="39">
        <f>K93/K189</f>
        <v>2.8818468843712843E-05</v>
      </c>
    </row>
    <row r="94" spans="2:13" ht="17.25" customHeight="1">
      <c r="B94" s="143" t="s">
        <v>210</v>
      </c>
      <c r="C94" s="144"/>
      <c r="D94" s="145"/>
      <c r="E94" s="146" t="s">
        <v>211</v>
      </c>
      <c r="F94" s="147"/>
      <c r="G94" s="148"/>
      <c r="H94" s="70"/>
      <c r="I94" s="71">
        <f>SUM(I95)</f>
        <v>0</v>
      </c>
      <c r="J94" s="71">
        <f>SUM(J95)</f>
        <v>200</v>
      </c>
      <c r="K94" s="71">
        <f>SUM(K95)</f>
        <v>200</v>
      </c>
      <c r="L94" s="72">
        <f>K94/J94</f>
        <v>1</v>
      </c>
      <c r="M94" s="72">
        <f>K94/K189</f>
        <v>2.8818468843712843E-05</v>
      </c>
    </row>
    <row r="95" spans="2:13" ht="37.5" customHeight="1">
      <c r="B95" s="137" t="s">
        <v>12</v>
      </c>
      <c r="C95" s="138"/>
      <c r="D95" s="139"/>
      <c r="E95" s="140" t="s">
        <v>13</v>
      </c>
      <c r="F95" s="141"/>
      <c r="G95" s="142"/>
      <c r="H95" s="13"/>
      <c r="I95" s="11">
        <v>0</v>
      </c>
      <c r="J95" s="11">
        <v>200</v>
      </c>
      <c r="K95" s="11">
        <v>200</v>
      </c>
      <c r="L95" s="19">
        <f>K95/J95</f>
        <v>1</v>
      </c>
      <c r="M95" s="19">
        <f>K95/K189</f>
        <v>2.8818468843712843E-05</v>
      </c>
    </row>
    <row r="96" spans="2:13" ht="27.75" customHeight="1">
      <c r="B96" s="130" t="s">
        <v>68</v>
      </c>
      <c r="C96" s="130"/>
      <c r="D96" s="130"/>
      <c r="E96" s="136" t="s">
        <v>69</v>
      </c>
      <c r="F96" s="136"/>
      <c r="G96" s="136"/>
      <c r="H96" s="8"/>
      <c r="I96" s="9">
        <f aca="true" t="shared" si="9" ref="I96:K97">SUM(I97)</f>
        <v>1000</v>
      </c>
      <c r="J96" s="9">
        <f t="shared" si="9"/>
        <v>1000</v>
      </c>
      <c r="K96" s="9">
        <f t="shared" si="9"/>
        <v>1000</v>
      </c>
      <c r="L96" s="21">
        <f t="shared" si="8"/>
        <v>1</v>
      </c>
      <c r="M96" s="21">
        <f>K96/K189</f>
        <v>0.00014409234421856423</v>
      </c>
    </row>
    <row r="97" spans="2:13" ht="12.75">
      <c r="B97" s="132" t="s">
        <v>70</v>
      </c>
      <c r="C97" s="132"/>
      <c r="D97" s="132"/>
      <c r="E97" s="133" t="s">
        <v>71</v>
      </c>
      <c r="F97" s="133"/>
      <c r="G97" s="133"/>
      <c r="H97" s="4"/>
      <c r="I97" s="11">
        <f t="shared" si="9"/>
        <v>1000</v>
      </c>
      <c r="J97" s="11">
        <f t="shared" si="9"/>
        <v>1000</v>
      </c>
      <c r="K97" s="11">
        <f t="shared" si="9"/>
        <v>1000</v>
      </c>
      <c r="L97" s="19">
        <f t="shared" si="8"/>
        <v>1</v>
      </c>
      <c r="M97" s="19">
        <f>K97/K189</f>
        <v>0.00014409234421856423</v>
      </c>
    </row>
    <row r="98" spans="2:13" ht="45" customHeight="1">
      <c r="B98" s="149" t="s">
        <v>12</v>
      </c>
      <c r="C98" s="149"/>
      <c r="D98" s="149"/>
      <c r="E98" s="152" t="s">
        <v>13</v>
      </c>
      <c r="F98" s="152"/>
      <c r="G98" s="152"/>
      <c r="H98" s="13"/>
      <c r="I98" s="11">
        <v>1000</v>
      </c>
      <c r="J98" s="11">
        <v>1000</v>
      </c>
      <c r="K98" s="11">
        <v>1000</v>
      </c>
      <c r="L98" s="20">
        <f t="shared" si="8"/>
        <v>1</v>
      </c>
      <c r="M98" s="20">
        <f>K98/K189</f>
        <v>0.00014409234421856423</v>
      </c>
    </row>
    <row r="99" spans="2:13" ht="55.5" customHeight="1">
      <c r="B99" s="130" t="s">
        <v>72</v>
      </c>
      <c r="C99" s="130"/>
      <c r="D99" s="130"/>
      <c r="E99" s="136" t="s">
        <v>73</v>
      </c>
      <c r="F99" s="136"/>
      <c r="G99" s="136"/>
      <c r="H99" s="8"/>
      <c r="I99" s="9">
        <f>SUM(I100,I103,I112,I125,I131,I134)</f>
        <v>1874794.6799999997</v>
      </c>
      <c r="J99" s="9">
        <f>SUM(J100,J103,J112,J125,J131,J134)</f>
        <v>4796429</v>
      </c>
      <c r="K99" s="9">
        <f>SUM(K100,K103,K112,K125,K131,K134)</f>
        <v>2181910.04</v>
      </c>
      <c r="L99" s="21">
        <f t="shared" si="8"/>
        <v>0.4549030205596705</v>
      </c>
      <c r="M99" s="21">
        <f>K99/K189</f>
        <v>0.31439653253762123</v>
      </c>
    </row>
    <row r="100" spans="2:13" ht="16.5" customHeight="1">
      <c r="B100" s="132" t="s">
        <v>74</v>
      </c>
      <c r="C100" s="132"/>
      <c r="D100" s="132"/>
      <c r="E100" s="133" t="s">
        <v>75</v>
      </c>
      <c r="F100" s="133"/>
      <c r="G100" s="133"/>
      <c r="H100" s="4"/>
      <c r="I100" s="11">
        <f>SUM(I101:I102)</f>
        <v>1523.8</v>
      </c>
      <c r="J100" s="11">
        <f>SUM(J101:J102)</f>
        <v>2000</v>
      </c>
      <c r="K100" s="11">
        <f>SUM(K101:K102)</f>
        <v>689.1</v>
      </c>
      <c r="L100" s="19">
        <f t="shared" si="8"/>
        <v>0.34455</v>
      </c>
      <c r="M100" s="19">
        <f>K100/K189</f>
        <v>9.929403440101261E-05</v>
      </c>
    </row>
    <row r="101" spans="2:13" ht="27" customHeight="1">
      <c r="B101" s="134" t="s">
        <v>76</v>
      </c>
      <c r="C101" s="134"/>
      <c r="D101" s="134"/>
      <c r="E101" s="152" t="s">
        <v>77</v>
      </c>
      <c r="F101" s="152"/>
      <c r="G101" s="152"/>
      <c r="H101" s="13"/>
      <c r="I101" s="11">
        <v>1215.8</v>
      </c>
      <c r="J101" s="11">
        <v>1600</v>
      </c>
      <c r="K101" s="11">
        <v>618.1</v>
      </c>
      <c r="L101" s="20">
        <f t="shared" si="8"/>
        <v>0.3863125</v>
      </c>
      <c r="M101" s="20">
        <f>K101/K189</f>
        <v>8.906347796149454E-05</v>
      </c>
    </row>
    <row r="102" spans="2:13" ht="19.5" customHeight="1">
      <c r="B102" s="134" t="s">
        <v>46</v>
      </c>
      <c r="C102" s="134"/>
      <c r="D102" s="134"/>
      <c r="E102" s="152" t="s">
        <v>47</v>
      </c>
      <c r="F102" s="152"/>
      <c r="G102" s="152"/>
      <c r="H102" s="13"/>
      <c r="I102" s="11">
        <v>308</v>
      </c>
      <c r="J102" s="11">
        <v>400</v>
      </c>
      <c r="K102" s="11">
        <v>71</v>
      </c>
      <c r="L102" s="35">
        <f t="shared" si="8"/>
        <v>0.1775</v>
      </c>
      <c r="M102" s="35">
        <f>K102/K189</f>
        <v>1.0230556439518059E-05</v>
      </c>
    </row>
    <row r="103" spans="2:13" ht="44.25" customHeight="1">
      <c r="B103" s="132" t="s">
        <v>78</v>
      </c>
      <c r="C103" s="132"/>
      <c r="D103" s="132"/>
      <c r="E103" s="169" t="s">
        <v>79</v>
      </c>
      <c r="F103" s="169"/>
      <c r="G103" s="169"/>
      <c r="H103" s="4"/>
      <c r="I103" s="11">
        <f>SUM(I104:I111)</f>
        <v>497723.48</v>
      </c>
      <c r="J103" s="11">
        <f>SUM(J104:J111)</f>
        <v>1110514</v>
      </c>
      <c r="K103" s="11">
        <f>SUM(K104:K111)</f>
        <v>533367.22</v>
      </c>
      <c r="L103" s="34">
        <f t="shared" si="8"/>
        <v>0.4802886050963788</v>
      </c>
      <c r="M103" s="34">
        <f>K103/K189</f>
        <v>0.07685413305913867</v>
      </c>
    </row>
    <row r="104" spans="2:13" ht="12.75">
      <c r="B104" s="134" t="s">
        <v>80</v>
      </c>
      <c r="C104" s="134"/>
      <c r="D104" s="134"/>
      <c r="E104" s="135" t="s">
        <v>81</v>
      </c>
      <c r="F104" s="135"/>
      <c r="G104" s="135"/>
      <c r="H104" s="13"/>
      <c r="I104" s="11">
        <v>455829.44</v>
      </c>
      <c r="J104" s="11">
        <v>1080000</v>
      </c>
      <c r="K104" s="11">
        <v>522030.99</v>
      </c>
      <c r="L104" s="20">
        <f t="shared" si="8"/>
        <v>0.48336202777777776</v>
      </c>
      <c r="M104" s="20">
        <f>K104/K189</f>
        <v>0.07522066910383786</v>
      </c>
    </row>
    <row r="105" spans="2:13" ht="12.75">
      <c r="B105" s="134" t="s">
        <v>82</v>
      </c>
      <c r="C105" s="134"/>
      <c r="D105" s="134"/>
      <c r="E105" s="135" t="s">
        <v>83</v>
      </c>
      <c r="F105" s="135"/>
      <c r="G105" s="135"/>
      <c r="H105" s="13"/>
      <c r="I105" s="11">
        <v>95</v>
      </c>
      <c r="J105" s="11">
        <v>1000</v>
      </c>
      <c r="K105" s="11">
        <v>107</v>
      </c>
      <c r="L105" s="20">
        <f t="shared" si="8"/>
        <v>0.107</v>
      </c>
      <c r="M105" s="20">
        <v>0</v>
      </c>
    </row>
    <row r="106" spans="2:13" ht="12.75">
      <c r="B106" s="134" t="s">
        <v>84</v>
      </c>
      <c r="C106" s="134"/>
      <c r="D106" s="134"/>
      <c r="E106" s="135" t="s">
        <v>85</v>
      </c>
      <c r="F106" s="135"/>
      <c r="G106" s="135"/>
      <c r="H106" s="13"/>
      <c r="I106" s="11">
        <v>5617</v>
      </c>
      <c r="J106" s="11">
        <v>10000</v>
      </c>
      <c r="K106" s="11">
        <v>6312</v>
      </c>
      <c r="L106" s="20">
        <f t="shared" si="8"/>
        <v>0.6312</v>
      </c>
      <c r="M106" s="20">
        <f>K106/K189</f>
        <v>0.0009095108767075774</v>
      </c>
    </row>
    <row r="107" spans="2:13" ht="12.75">
      <c r="B107" s="134" t="s">
        <v>90</v>
      </c>
      <c r="C107" s="134"/>
      <c r="D107" s="134"/>
      <c r="E107" s="135" t="s">
        <v>91</v>
      </c>
      <c r="F107" s="135"/>
      <c r="G107" s="135"/>
      <c r="H107" s="13"/>
      <c r="I107" s="11">
        <v>0</v>
      </c>
      <c r="J107" s="11">
        <v>0</v>
      </c>
      <c r="K107" s="11">
        <v>655</v>
      </c>
      <c r="L107" s="20" t="s">
        <v>11</v>
      </c>
      <c r="M107" s="20" t="s">
        <v>11</v>
      </c>
    </row>
    <row r="108" spans="2:13" ht="24.75" customHeight="1">
      <c r="B108" s="134" t="s">
        <v>96</v>
      </c>
      <c r="C108" s="134"/>
      <c r="D108" s="134"/>
      <c r="E108" s="152" t="s">
        <v>97</v>
      </c>
      <c r="F108" s="152"/>
      <c r="G108" s="152"/>
      <c r="H108" s="13"/>
      <c r="I108" s="11">
        <v>34719</v>
      </c>
      <c r="J108" s="11">
        <v>0</v>
      </c>
      <c r="K108" s="11">
        <v>0</v>
      </c>
      <c r="L108" s="20" t="s">
        <v>11</v>
      </c>
      <c r="M108" s="20" t="s">
        <v>11</v>
      </c>
    </row>
    <row r="109" spans="2:13" ht="12.75">
      <c r="B109" s="134" t="s">
        <v>86</v>
      </c>
      <c r="C109" s="134"/>
      <c r="D109" s="134"/>
      <c r="E109" s="135" t="s">
        <v>87</v>
      </c>
      <c r="F109" s="135"/>
      <c r="G109" s="135"/>
      <c r="H109" s="13"/>
      <c r="I109" s="11">
        <v>4</v>
      </c>
      <c r="J109" s="11">
        <v>1014</v>
      </c>
      <c r="K109" s="11">
        <v>632</v>
      </c>
      <c r="L109" s="20">
        <f t="shared" si="8"/>
        <v>0.6232741617357002</v>
      </c>
      <c r="M109" s="20">
        <f>K109/K189</f>
        <v>9.106636154613259E-05</v>
      </c>
    </row>
    <row r="110" spans="2:13" ht="19.5" customHeight="1">
      <c r="B110" s="134" t="s">
        <v>46</v>
      </c>
      <c r="C110" s="134"/>
      <c r="D110" s="134"/>
      <c r="E110" s="135" t="s">
        <v>47</v>
      </c>
      <c r="F110" s="135"/>
      <c r="G110" s="135"/>
      <c r="H110" s="13"/>
      <c r="I110" s="11">
        <v>1441.44</v>
      </c>
      <c r="J110" s="11">
        <v>18300</v>
      </c>
      <c r="K110" s="11">
        <v>3582.85</v>
      </c>
      <c r="L110" s="20">
        <f t="shared" si="8"/>
        <v>0.19578415300546448</v>
      </c>
      <c r="M110" s="20">
        <f>K110/K189</f>
        <v>0.0005162612554834828</v>
      </c>
    </row>
    <row r="111" spans="2:13" ht="12" customHeight="1">
      <c r="B111" s="134" t="s">
        <v>32</v>
      </c>
      <c r="C111" s="134"/>
      <c r="D111" s="134"/>
      <c r="E111" s="135" t="s">
        <v>33</v>
      </c>
      <c r="F111" s="135"/>
      <c r="G111" s="135"/>
      <c r="H111" s="13"/>
      <c r="I111" s="11">
        <v>17.6</v>
      </c>
      <c r="J111" s="11">
        <v>200</v>
      </c>
      <c r="K111" s="11">
        <v>47.38</v>
      </c>
      <c r="L111" s="22" t="s">
        <v>11</v>
      </c>
      <c r="M111" s="20">
        <f>K111/K189</f>
        <v>6.827095269075573E-06</v>
      </c>
    </row>
    <row r="112" spans="2:13" ht="52.5" customHeight="1">
      <c r="B112" s="132" t="s">
        <v>88</v>
      </c>
      <c r="C112" s="132"/>
      <c r="D112" s="132"/>
      <c r="E112" s="169" t="s">
        <v>89</v>
      </c>
      <c r="F112" s="169"/>
      <c r="G112" s="169"/>
      <c r="H112" s="4"/>
      <c r="I112" s="11">
        <f>SUM(I113:I124)</f>
        <v>499471.9499999999</v>
      </c>
      <c r="J112" s="11">
        <f>SUM(J113:J124)</f>
        <v>1396000</v>
      </c>
      <c r="K112" s="11">
        <f>SUM(K113:K124)</f>
        <v>621466.7200000001</v>
      </c>
      <c r="L112" s="19">
        <f aca="true" t="shared" si="10" ref="L112:L134">K112/J112</f>
        <v>0.4451767335243554</v>
      </c>
      <c r="M112" s="19">
        <f>K112/K189</f>
        <v>0.08954859653862209</v>
      </c>
    </row>
    <row r="113" spans="2:13" ht="12.75">
      <c r="B113" s="134" t="s">
        <v>80</v>
      </c>
      <c r="C113" s="134"/>
      <c r="D113" s="134"/>
      <c r="E113" s="135" t="s">
        <v>81</v>
      </c>
      <c r="F113" s="135"/>
      <c r="G113" s="135"/>
      <c r="H113" s="13"/>
      <c r="I113" s="11">
        <v>371176.79</v>
      </c>
      <c r="J113" s="11">
        <v>1100000</v>
      </c>
      <c r="K113" s="11">
        <v>423879.87</v>
      </c>
      <c r="L113" s="20">
        <f t="shared" si="10"/>
        <v>0.3853453363636364</v>
      </c>
      <c r="M113" s="20">
        <f>K113/K189</f>
        <v>0.06107784413536025</v>
      </c>
    </row>
    <row r="114" spans="2:13" ht="12.75">
      <c r="B114" s="134" t="s">
        <v>82</v>
      </c>
      <c r="C114" s="134"/>
      <c r="D114" s="134"/>
      <c r="E114" s="135" t="s">
        <v>83</v>
      </c>
      <c r="F114" s="135"/>
      <c r="G114" s="135"/>
      <c r="H114" s="13"/>
      <c r="I114" s="11">
        <v>2943.86</v>
      </c>
      <c r="J114" s="11">
        <v>7000</v>
      </c>
      <c r="K114" s="11">
        <v>2991.6</v>
      </c>
      <c r="L114" s="20">
        <f t="shared" si="10"/>
        <v>0.42737142857142857</v>
      </c>
      <c r="M114" s="20">
        <f>K114/K189</f>
        <v>0.00043106665696425673</v>
      </c>
    </row>
    <row r="115" spans="2:13" ht="12.75">
      <c r="B115" s="134" t="s">
        <v>84</v>
      </c>
      <c r="C115" s="134"/>
      <c r="D115" s="134"/>
      <c r="E115" s="135" t="s">
        <v>85</v>
      </c>
      <c r="F115" s="135"/>
      <c r="G115" s="135"/>
      <c r="H115" s="13"/>
      <c r="I115" s="11">
        <v>872</v>
      </c>
      <c r="J115" s="11">
        <v>2000</v>
      </c>
      <c r="K115" s="11">
        <v>1034.4</v>
      </c>
      <c r="L115" s="20">
        <f t="shared" si="10"/>
        <v>0.5172</v>
      </c>
      <c r="M115" s="20">
        <f>K115/K189</f>
        <v>0.00014904912085968283</v>
      </c>
    </row>
    <row r="116" spans="2:13" ht="12.75">
      <c r="B116" s="134" t="s">
        <v>90</v>
      </c>
      <c r="C116" s="134"/>
      <c r="D116" s="134"/>
      <c r="E116" s="135" t="s">
        <v>91</v>
      </c>
      <c r="F116" s="135"/>
      <c r="G116" s="135"/>
      <c r="H116" s="13"/>
      <c r="I116" s="11">
        <v>35256.6</v>
      </c>
      <c r="J116" s="11">
        <v>70000</v>
      </c>
      <c r="K116" s="11">
        <v>37771.1</v>
      </c>
      <c r="L116" s="20">
        <f t="shared" si="10"/>
        <v>0.5395871428571428</v>
      </c>
      <c r="M116" s="20">
        <f>K116/K189</f>
        <v>0.005442526342713811</v>
      </c>
    </row>
    <row r="117" spans="2:13" ht="12.75">
      <c r="B117" s="134" t="s">
        <v>92</v>
      </c>
      <c r="C117" s="134"/>
      <c r="D117" s="134"/>
      <c r="E117" s="135" t="s">
        <v>93</v>
      </c>
      <c r="F117" s="135"/>
      <c r="G117" s="135"/>
      <c r="H117" s="13"/>
      <c r="I117" s="11">
        <v>6921.5</v>
      </c>
      <c r="J117" s="11">
        <v>20000</v>
      </c>
      <c r="K117" s="11">
        <v>28323.34</v>
      </c>
      <c r="L117" s="20">
        <f t="shared" si="10"/>
        <v>1.416167</v>
      </c>
      <c r="M117" s="20">
        <f>K117/K189</f>
        <v>0.004081176456699429</v>
      </c>
    </row>
    <row r="118" spans="2:13" ht="12.75">
      <c r="B118" s="134" t="s">
        <v>94</v>
      </c>
      <c r="C118" s="134"/>
      <c r="D118" s="134"/>
      <c r="E118" s="135" t="s">
        <v>95</v>
      </c>
      <c r="F118" s="135"/>
      <c r="G118" s="135"/>
      <c r="H118" s="13"/>
      <c r="I118" s="11">
        <v>792</v>
      </c>
      <c r="J118" s="11">
        <v>2000</v>
      </c>
      <c r="K118" s="11">
        <v>612</v>
      </c>
      <c r="L118" s="20">
        <f t="shared" si="10"/>
        <v>0.306</v>
      </c>
      <c r="M118" s="20">
        <f>K118/K189</f>
        <v>8.81845146617613E-05</v>
      </c>
    </row>
    <row r="119" spans="2:13" ht="24.75" customHeight="1">
      <c r="B119" s="134" t="s">
        <v>96</v>
      </c>
      <c r="C119" s="134"/>
      <c r="D119" s="134"/>
      <c r="E119" s="152" t="s">
        <v>97</v>
      </c>
      <c r="F119" s="152"/>
      <c r="G119" s="152"/>
      <c r="H119" s="13"/>
      <c r="I119" s="11">
        <v>735</v>
      </c>
      <c r="J119" s="11">
        <v>70000</v>
      </c>
      <c r="K119" s="11">
        <v>40122</v>
      </c>
      <c r="L119" s="20">
        <f t="shared" si="10"/>
        <v>0.5731714285714286</v>
      </c>
      <c r="M119" s="20">
        <f>K119/K189</f>
        <v>0.005781273034737234</v>
      </c>
    </row>
    <row r="120" spans="2:13" ht="12.75">
      <c r="B120" s="134" t="s">
        <v>98</v>
      </c>
      <c r="C120" s="134"/>
      <c r="D120" s="134"/>
      <c r="E120" s="135" t="s">
        <v>99</v>
      </c>
      <c r="F120" s="135"/>
      <c r="G120" s="135"/>
      <c r="H120" s="13"/>
      <c r="I120" s="11">
        <v>7430</v>
      </c>
      <c r="J120" s="11">
        <v>16000</v>
      </c>
      <c r="K120" s="11">
        <v>6555</v>
      </c>
      <c r="L120" s="20">
        <f t="shared" si="10"/>
        <v>0.4096875</v>
      </c>
      <c r="M120" s="20">
        <f>K120/K189</f>
        <v>0.0009445253163526885</v>
      </c>
    </row>
    <row r="121" spans="2:13" ht="12.75">
      <c r="B121" s="134" t="s">
        <v>86</v>
      </c>
      <c r="C121" s="134"/>
      <c r="D121" s="134"/>
      <c r="E121" s="135" t="s">
        <v>87</v>
      </c>
      <c r="F121" s="135"/>
      <c r="G121" s="135"/>
      <c r="H121" s="13"/>
      <c r="I121" s="11">
        <v>60561.5</v>
      </c>
      <c r="J121" s="11">
        <v>70000</v>
      </c>
      <c r="K121" s="11">
        <v>45647</v>
      </c>
      <c r="L121" s="20">
        <f t="shared" si="10"/>
        <v>0.6521</v>
      </c>
      <c r="M121" s="20">
        <f>K121/K189</f>
        <v>0.006577383236544801</v>
      </c>
    </row>
    <row r="122" spans="2:13" ht="12.75">
      <c r="B122" s="134" t="s">
        <v>100</v>
      </c>
      <c r="C122" s="134"/>
      <c r="D122" s="134"/>
      <c r="E122" s="135" t="s">
        <v>170</v>
      </c>
      <c r="F122" s="135"/>
      <c r="G122" s="135"/>
      <c r="H122" s="13"/>
      <c r="I122" s="11">
        <v>536</v>
      </c>
      <c r="J122" s="11">
        <v>20000</v>
      </c>
      <c r="K122" s="11">
        <v>22910.72</v>
      </c>
      <c r="L122" s="20">
        <f t="shared" si="10"/>
        <v>1.145536</v>
      </c>
      <c r="M122" s="20">
        <f>K122/K189</f>
        <v>0.003301259352535144</v>
      </c>
    </row>
    <row r="123" spans="2:13" ht="19.5" customHeight="1">
      <c r="B123" s="134" t="s">
        <v>46</v>
      </c>
      <c r="C123" s="134"/>
      <c r="D123" s="134"/>
      <c r="E123" s="135" t="s">
        <v>47</v>
      </c>
      <c r="F123" s="135"/>
      <c r="G123" s="135"/>
      <c r="H123" s="13"/>
      <c r="I123" s="11">
        <v>10909.1</v>
      </c>
      <c r="J123" s="11">
        <v>19000</v>
      </c>
      <c r="K123" s="11">
        <v>10285.65</v>
      </c>
      <c r="L123" s="20">
        <f t="shared" si="10"/>
        <v>0.54135</v>
      </c>
      <c r="M123" s="20">
        <f>K123/K189</f>
        <v>0.001482083420311675</v>
      </c>
    </row>
    <row r="124" spans="2:13" ht="14.25" customHeight="1">
      <c r="B124" s="134" t="s">
        <v>32</v>
      </c>
      <c r="C124" s="134"/>
      <c r="D124" s="134"/>
      <c r="E124" s="135" t="s">
        <v>33</v>
      </c>
      <c r="F124" s="135"/>
      <c r="G124" s="135"/>
      <c r="H124" s="13"/>
      <c r="I124" s="11">
        <v>1337.6</v>
      </c>
      <c r="J124" s="11">
        <v>0</v>
      </c>
      <c r="K124" s="11">
        <v>1334.04</v>
      </c>
      <c r="L124" s="20" t="s">
        <v>11</v>
      </c>
      <c r="M124" s="20" t="s">
        <v>11</v>
      </c>
    </row>
    <row r="125" spans="2:13" ht="27.75" customHeight="1">
      <c r="B125" s="132" t="s">
        <v>101</v>
      </c>
      <c r="C125" s="132"/>
      <c r="D125" s="132"/>
      <c r="E125" s="169" t="s">
        <v>102</v>
      </c>
      <c r="F125" s="169"/>
      <c r="G125" s="169"/>
      <c r="H125" s="4"/>
      <c r="I125" s="11">
        <f>SUM(I126:I130)</f>
        <v>87264.8</v>
      </c>
      <c r="J125" s="11">
        <f>SUM(J126:J130)</f>
        <v>96000</v>
      </c>
      <c r="K125" s="11">
        <f>SUM(K126:K130)</f>
        <v>84997.87999999999</v>
      </c>
      <c r="L125" s="19">
        <f t="shared" si="10"/>
        <v>0.8853945833333332</v>
      </c>
      <c r="M125" s="19">
        <f>K125/K189</f>
        <v>0.012247543782808214</v>
      </c>
    </row>
    <row r="126" spans="2:13" ht="12.75">
      <c r="B126" s="134" t="s">
        <v>103</v>
      </c>
      <c r="C126" s="134"/>
      <c r="D126" s="134"/>
      <c r="E126" s="135" t="s">
        <v>104</v>
      </c>
      <c r="F126" s="135"/>
      <c r="G126" s="135"/>
      <c r="H126" s="13"/>
      <c r="I126" s="11">
        <v>13284</v>
      </c>
      <c r="J126" s="11">
        <v>12000</v>
      </c>
      <c r="K126" s="11">
        <v>11284.3</v>
      </c>
      <c r="L126" s="20">
        <f t="shared" si="10"/>
        <v>0.9403583333333333</v>
      </c>
      <c r="M126" s="20">
        <f>K126/K189</f>
        <v>0.0016259812398655442</v>
      </c>
    </row>
    <row r="127" spans="2:13" ht="12.75">
      <c r="B127" s="134" t="s">
        <v>161</v>
      </c>
      <c r="C127" s="134"/>
      <c r="D127" s="134"/>
      <c r="E127" s="135" t="s">
        <v>162</v>
      </c>
      <c r="F127" s="135"/>
      <c r="G127" s="135"/>
      <c r="H127" s="13"/>
      <c r="I127" s="11">
        <v>10257.18</v>
      </c>
      <c r="J127" s="11">
        <v>0</v>
      </c>
      <c r="K127" s="11">
        <v>3897.12</v>
      </c>
      <c r="L127" s="20" t="s">
        <v>11</v>
      </c>
      <c r="M127" s="20" t="s">
        <v>11</v>
      </c>
    </row>
    <row r="128" spans="2:13" ht="12.75" customHeight="1">
      <c r="B128" s="134" t="s">
        <v>105</v>
      </c>
      <c r="C128" s="134"/>
      <c r="D128" s="134"/>
      <c r="E128" s="135" t="s">
        <v>106</v>
      </c>
      <c r="F128" s="135"/>
      <c r="G128" s="135"/>
      <c r="H128" s="13"/>
      <c r="I128" s="11">
        <v>54512.15</v>
      </c>
      <c r="J128" s="11">
        <v>68000</v>
      </c>
      <c r="K128" s="11">
        <v>56836.61</v>
      </c>
      <c r="L128" s="20">
        <f t="shared" si="10"/>
        <v>0.8358325</v>
      </c>
      <c r="M128" s="20">
        <f>K128/K189</f>
        <v>0.00818972037233629</v>
      </c>
    </row>
    <row r="129" spans="2:13" ht="24.75" customHeight="1">
      <c r="B129" s="134" t="s">
        <v>107</v>
      </c>
      <c r="C129" s="134"/>
      <c r="D129" s="134"/>
      <c r="E129" s="152" t="s">
        <v>108</v>
      </c>
      <c r="F129" s="152"/>
      <c r="G129" s="152"/>
      <c r="H129" s="13"/>
      <c r="I129" s="11">
        <v>9182.18</v>
      </c>
      <c r="J129" s="11">
        <v>16000</v>
      </c>
      <c r="K129" s="11">
        <v>12904.93</v>
      </c>
      <c r="L129" s="20">
        <f t="shared" si="10"/>
        <v>0.806558125</v>
      </c>
      <c r="M129" s="20">
        <f>K129/K189</f>
        <v>0.001859501615676476</v>
      </c>
    </row>
    <row r="130" spans="2:13" ht="14.25" customHeight="1">
      <c r="B130" s="134" t="s">
        <v>24</v>
      </c>
      <c r="C130" s="134"/>
      <c r="D130" s="134"/>
      <c r="E130" s="152" t="s">
        <v>25</v>
      </c>
      <c r="F130" s="152"/>
      <c r="G130" s="152"/>
      <c r="H130" s="13"/>
      <c r="I130" s="11">
        <v>29.29</v>
      </c>
      <c r="J130" s="11">
        <v>0</v>
      </c>
      <c r="K130" s="11">
        <v>74.92</v>
      </c>
      <c r="L130" s="20" t="s">
        <v>11</v>
      </c>
      <c r="M130" s="20" t="s">
        <v>11</v>
      </c>
    </row>
    <row r="131" spans="2:13" ht="24" customHeight="1">
      <c r="B131" s="132" t="s">
        <v>109</v>
      </c>
      <c r="C131" s="132"/>
      <c r="D131" s="132"/>
      <c r="E131" s="169" t="s">
        <v>110</v>
      </c>
      <c r="F131" s="169"/>
      <c r="G131" s="169"/>
      <c r="H131" s="4"/>
      <c r="I131" s="11">
        <f>SUM(I132:I133)</f>
        <v>788810.65</v>
      </c>
      <c r="J131" s="11">
        <f>SUM(J132:J133)</f>
        <v>2189315</v>
      </c>
      <c r="K131" s="11">
        <f>SUM(K132:K133)</f>
        <v>941373.12</v>
      </c>
      <c r="L131" s="20">
        <f t="shared" si="10"/>
        <v>0.4299852328239655</v>
      </c>
      <c r="M131" s="20">
        <f>K131/K189</f>
        <v>0.13564465964514377</v>
      </c>
    </row>
    <row r="132" spans="2:13" ht="12.75">
      <c r="B132" s="134" t="s">
        <v>111</v>
      </c>
      <c r="C132" s="134"/>
      <c r="D132" s="134"/>
      <c r="E132" s="135" t="s">
        <v>112</v>
      </c>
      <c r="F132" s="135"/>
      <c r="G132" s="135"/>
      <c r="H132" s="13"/>
      <c r="I132" s="11">
        <v>785722</v>
      </c>
      <c r="J132" s="11">
        <v>2169315</v>
      </c>
      <c r="K132" s="11">
        <v>937921</v>
      </c>
      <c r="L132" s="20">
        <f t="shared" si="10"/>
        <v>0.4323581407034018</v>
      </c>
      <c r="M132" s="20">
        <f>K132/K189</f>
        <v>0.13514723558181996</v>
      </c>
    </row>
    <row r="133" spans="2:13" ht="12.75">
      <c r="B133" s="134" t="s">
        <v>113</v>
      </c>
      <c r="C133" s="134"/>
      <c r="D133" s="134"/>
      <c r="E133" s="135" t="s">
        <v>114</v>
      </c>
      <c r="F133" s="135"/>
      <c r="G133" s="135"/>
      <c r="H133" s="13"/>
      <c r="I133" s="11">
        <v>3088.65</v>
      </c>
      <c r="J133" s="11">
        <v>20000</v>
      </c>
      <c r="K133" s="11">
        <v>3452.12</v>
      </c>
      <c r="L133" s="35">
        <f t="shared" si="10"/>
        <v>0.17260599999999998</v>
      </c>
      <c r="M133" s="35">
        <f>K133/K189</f>
        <v>0.0004974240633237899</v>
      </c>
    </row>
    <row r="134" spans="2:13" ht="24" customHeight="1">
      <c r="B134" s="132" t="s">
        <v>115</v>
      </c>
      <c r="C134" s="132"/>
      <c r="D134" s="132"/>
      <c r="E134" s="169" t="s">
        <v>116</v>
      </c>
      <c r="F134" s="169"/>
      <c r="G134" s="169"/>
      <c r="H134" s="4"/>
      <c r="I134" s="11">
        <f>SUM(I135:I136)</f>
        <v>0</v>
      </c>
      <c r="J134" s="11">
        <f>SUM(J135:J136)</f>
        <v>2600</v>
      </c>
      <c r="K134" s="11">
        <f>SUM(K135:K136)</f>
        <v>16</v>
      </c>
      <c r="L134" s="56">
        <f t="shared" si="10"/>
        <v>0.006153846153846154</v>
      </c>
      <c r="M134" s="34">
        <f>K134/K189</f>
        <v>2.3054775074970275E-06</v>
      </c>
    </row>
    <row r="135" spans="2:13" ht="15.75" customHeight="1">
      <c r="B135" s="134" t="s">
        <v>132</v>
      </c>
      <c r="C135" s="134"/>
      <c r="D135" s="134"/>
      <c r="E135" s="135" t="s">
        <v>133</v>
      </c>
      <c r="F135" s="135"/>
      <c r="G135" s="135"/>
      <c r="H135" s="4"/>
      <c r="I135" s="11">
        <v>0</v>
      </c>
      <c r="J135" s="11">
        <v>0</v>
      </c>
      <c r="K135" s="11">
        <v>16</v>
      </c>
      <c r="L135" s="69" t="s">
        <v>11</v>
      </c>
      <c r="M135" s="19" t="s">
        <v>11</v>
      </c>
    </row>
    <row r="136" spans="2:13" ht="12.75">
      <c r="B136" s="134" t="s">
        <v>32</v>
      </c>
      <c r="C136" s="134"/>
      <c r="D136" s="134"/>
      <c r="E136" s="135" t="s">
        <v>33</v>
      </c>
      <c r="F136" s="135"/>
      <c r="G136" s="135"/>
      <c r="H136" s="13"/>
      <c r="I136" s="11">
        <v>0</v>
      </c>
      <c r="J136" s="11">
        <v>2600</v>
      </c>
      <c r="K136" s="11">
        <v>0</v>
      </c>
      <c r="L136" s="20" t="s">
        <v>11</v>
      </c>
      <c r="M136" s="20">
        <f>K136/K189</f>
        <v>0</v>
      </c>
    </row>
    <row r="137" spans="2:13" ht="12.75">
      <c r="B137" s="130" t="s">
        <v>117</v>
      </c>
      <c r="C137" s="130"/>
      <c r="D137" s="130"/>
      <c r="E137" s="131" t="s">
        <v>183</v>
      </c>
      <c r="F137" s="131"/>
      <c r="G137" s="131"/>
      <c r="H137" s="8"/>
      <c r="I137" s="9">
        <f>SUM(I138,I140,I142)</f>
        <v>2493036</v>
      </c>
      <c r="J137" s="9">
        <f>SUM(J138,J140,J142)</f>
        <v>4222417</v>
      </c>
      <c r="K137" s="9">
        <f>SUM(K138,K140,K142)</f>
        <v>2431414</v>
      </c>
      <c r="L137" s="21">
        <f aca="true" t="shared" si="11" ref="L137:L179">K137/J137</f>
        <v>0.5758346463648664</v>
      </c>
      <c r="M137" s="21">
        <f>K137/K189</f>
        <v>0.3503481430258361</v>
      </c>
    </row>
    <row r="138" spans="2:13" ht="27" customHeight="1">
      <c r="B138" s="132" t="s">
        <v>118</v>
      </c>
      <c r="C138" s="132"/>
      <c r="D138" s="132"/>
      <c r="E138" s="169" t="s">
        <v>119</v>
      </c>
      <c r="F138" s="169"/>
      <c r="G138" s="169"/>
      <c r="H138" s="4"/>
      <c r="I138" s="11">
        <f>SUM(I139)</f>
        <v>1827680</v>
      </c>
      <c r="J138" s="11">
        <f>SUM(J139)</f>
        <v>3035362</v>
      </c>
      <c r="K138" s="11">
        <f>SUM(K139)</f>
        <v>1867912</v>
      </c>
      <c r="L138" s="19">
        <f t="shared" si="11"/>
        <v>0.6153836016923188</v>
      </c>
      <c r="M138" s="19">
        <f>K138/K189</f>
        <v>0.2691518188739867</v>
      </c>
    </row>
    <row r="139" spans="2:13" ht="14.25" customHeight="1">
      <c r="B139" s="149" t="s">
        <v>120</v>
      </c>
      <c r="C139" s="149"/>
      <c r="D139" s="149"/>
      <c r="E139" s="135" t="s">
        <v>121</v>
      </c>
      <c r="F139" s="135"/>
      <c r="G139" s="135"/>
      <c r="H139" s="13"/>
      <c r="I139" s="11">
        <v>1827680</v>
      </c>
      <c r="J139" s="11">
        <v>3035362</v>
      </c>
      <c r="K139" s="11">
        <v>1867912</v>
      </c>
      <c r="L139" s="20">
        <f t="shared" si="11"/>
        <v>0.6153836016923188</v>
      </c>
      <c r="M139" s="20">
        <f>K139/K189</f>
        <v>0.2691518188739867</v>
      </c>
    </row>
    <row r="140" spans="2:13" ht="14.25" customHeight="1">
      <c r="B140" s="132" t="s">
        <v>122</v>
      </c>
      <c r="C140" s="132"/>
      <c r="D140" s="132"/>
      <c r="E140" s="133" t="s">
        <v>123</v>
      </c>
      <c r="F140" s="133"/>
      <c r="G140" s="133"/>
      <c r="H140" s="4"/>
      <c r="I140" s="11">
        <f>SUM(I141)</f>
        <v>629718</v>
      </c>
      <c r="J140" s="11">
        <f>SUM(J141)</f>
        <v>1127003</v>
      </c>
      <c r="K140" s="11">
        <f>SUM(K141)</f>
        <v>563502</v>
      </c>
      <c r="L140" s="19">
        <f t="shared" si="11"/>
        <v>0.5000004436545422</v>
      </c>
      <c r="M140" s="19">
        <f>K140/K189</f>
        <v>0.08119632415184938</v>
      </c>
    </row>
    <row r="141" spans="2:13" ht="15" customHeight="1">
      <c r="B141" s="149" t="s">
        <v>120</v>
      </c>
      <c r="C141" s="149"/>
      <c r="D141" s="149"/>
      <c r="E141" s="135" t="s">
        <v>121</v>
      </c>
      <c r="F141" s="135"/>
      <c r="G141" s="135"/>
      <c r="H141" s="13"/>
      <c r="I141" s="11">
        <v>629718</v>
      </c>
      <c r="J141" s="11">
        <v>1127003</v>
      </c>
      <c r="K141" s="11">
        <v>563502</v>
      </c>
      <c r="L141" s="20">
        <f t="shared" si="11"/>
        <v>0.5000004436545422</v>
      </c>
      <c r="M141" s="20">
        <f>K141/K189</f>
        <v>0.08119632415184938</v>
      </c>
    </row>
    <row r="142" spans="2:13" ht="13.5" customHeight="1">
      <c r="B142" s="132" t="s">
        <v>124</v>
      </c>
      <c r="C142" s="132"/>
      <c r="D142" s="132"/>
      <c r="E142" s="133" t="s">
        <v>125</v>
      </c>
      <c r="F142" s="133"/>
      <c r="G142" s="133"/>
      <c r="H142" s="4"/>
      <c r="I142" s="11">
        <f>SUM(I143:I143)</f>
        <v>35638</v>
      </c>
      <c r="J142" s="11">
        <f>SUM(J143:J143)</f>
        <v>60052</v>
      </c>
      <c r="K142" s="11">
        <f>SUM(K143:K143)</f>
        <v>0</v>
      </c>
      <c r="L142" s="20">
        <f t="shared" si="11"/>
        <v>0</v>
      </c>
      <c r="M142" s="20">
        <f>K142/K189</f>
        <v>0</v>
      </c>
    </row>
    <row r="143" spans="2:13" ht="15" customHeight="1">
      <c r="B143" s="149" t="s">
        <v>184</v>
      </c>
      <c r="C143" s="149"/>
      <c r="D143" s="149"/>
      <c r="E143" s="152" t="s">
        <v>185</v>
      </c>
      <c r="F143" s="152"/>
      <c r="G143" s="152"/>
      <c r="H143" s="13"/>
      <c r="I143" s="11">
        <v>35638</v>
      </c>
      <c r="J143" s="11">
        <v>60052</v>
      </c>
      <c r="K143" s="11">
        <v>0</v>
      </c>
      <c r="L143" s="20">
        <f t="shared" si="11"/>
        <v>0</v>
      </c>
      <c r="M143" s="19">
        <f>K143/K189</f>
        <v>0</v>
      </c>
    </row>
    <row r="144" spans="2:13" ht="12.75">
      <c r="B144" s="130" t="s">
        <v>128</v>
      </c>
      <c r="C144" s="130"/>
      <c r="D144" s="130"/>
      <c r="E144" s="131" t="s">
        <v>129</v>
      </c>
      <c r="F144" s="131"/>
      <c r="G144" s="131"/>
      <c r="H144" s="8"/>
      <c r="I144" s="9">
        <f>SUM(I145,I150)</f>
        <v>121.58999999999999</v>
      </c>
      <c r="J144" s="9">
        <f>SUM(J145,J150)</f>
        <v>44398.8</v>
      </c>
      <c r="K144" s="9">
        <f>SUM(K145,K150)</f>
        <v>21558.37</v>
      </c>
      <c r="L144" s="21">
        <f t="shared" si="11"/>
        <v>0.48556199717109466</v>
      </c>
      <c r="M144" s="21">
        <f>K144/K189</f>
        <v>0.003106396070831168</v>
      </c>
    </row>
    <row r="145" spans="2:13" ht="16.5" customHeight="1">
      <c r="B145" s="132" t="s">
        <v>130</v>
      </c>
      <c r="C145" s="132"/>
      <c r="D145" s="132"/>
      <c r="E145" s="133" t="s">
        <v>131</v>
      </c>
      <c r="F145" s="133"/>
      <c r="G145" s="133"/>
      <c r="H145" s="4"/>
      <c r="I145" s="11">
        <f>SUM(I146:I149)</f>
        <v>120.53999999999999</v>
      </c>
      <c r="J145" s="11">
        <f>SUM(J146:J149)</f>
        <v>38728.8</v>
      </c>
      <c r="K145" s="11">
        <f>SUM(K146:K149)</f>
        <v>16565.23</v>
      </c>
      <c r="L145" s="35">
        <f t="shared" si="11"/>
        <v>0.427723812769825</v>
      </c>
      <c r="M145" s="19">
        <f>K145/K189</f>
        <v>0.0023869228232196865</v>
      </c>
    </row>
    <row r="146" spans="2:13" ht="12.75">
      <c r="B146" s="134" t="s">
        <v>132</v>
      </c>
      <c r="C146" s="134"/>
      <c r="D146" s="134"/>
      <c r="E146" s="135" t="s">
        <v>133</v>
      </c>
      <c r="F146" s="135"/>
      <c r="G146" s="135"/>
      <c r="H146" s="13"/>
      <c r="I146" s="11">
        <v>18</v>
      </c>
      <c r="J146" s="11">
        <v>200</v>
      </c>
      <c r="K146" s="11">
        <v>88</v>
      </c>
      <c r="L146" s="34">
        <f t="shared" si="11"/>
        <v>0.44</v>
      </c>
      <c r="M146" s="20" t="s">
        <v>11</v>
      </c>
    </row>
    <row r="147" spans="2:13" ht="12.75">
      <c r="B147" s="134" t="s">
        <v>24</v>
      </c>
      <c r="C147" s="134"/>
      <c r="D147" s="134"/>
      <c r="E147" s="135" t="s">
        <v>25</v>
      </c>
      <c r="F147" s="135"/>
      <c r="G147" s="135"/>
      <c r="H147" s="13"/>
      <c r="I147" s="11">
        <v>1.54</v>
      </c>
      <c r="J147" s="11">
        <v>10</v>
      </c>
      <c r="K147" s="11">
        <v>1.47</v>
      </c>
      <c r="L147" s="19">
        <f t="shared" si="11"/>
        <v>0.147</v>
      </c>
      <c r="M147" s="20">
        <f>K147/K189</f>
        <v>2.118157460012894E-07</v>
      </c>
    </row>
    <row r="148" spans="2:13" ht="12.75">
      <c r="B148" s="134" t="s">
        <v>32</v>
      </c>
      <c r="C148" s="134"/>
      <c r="D148" s="134"/>
      <c r="E148" s="135" t="s">
        <v>33</v>
      </c>
      <c r="F148" s="135"/>
      <c r="G148" s="135"/>
      <c r="H148" s="13"/>
      <c r="I148" s="11">
        <v>101</v>
      </c>
      <c r="J148" s="11">
        <v>1200</v>
      </c>
      <c r="K148" s="11">
        <v>739.12</v>
      </c>
      <c r="L148" s="35">
        <f t="shared" si="11"/>
        <v>0.6159333333333333</v>
      </c>
      <c r="M148" s="35">
        <f>K148/K189</f>
        <v>0.00010650153345882518</v>
      </c>
    </row>
    <row r="149" spans="2:13" ht="55.5" customHeight="1">
      <c r="B149" s="149" t="s">
        <v>174</v>
      </c>
      <c r="C149" s="149"/>
      <c r="D149" s="149"/>
      <c r="E149" s="152" t="s">
        <v>205</v>
      </c>
      <c r="F149" s="152"/>
      <c r="G149" s="152"/>
      <c r="H149" s="13"/>
      <c r="I149" s="11">
        <v>0</v>
      </c>
      <c r="J149" s="11">
        <v>37318.8</v>
      </c>
      <c r="K149" s="11">
        <v>15736.64</v>
      </c>
      <c r="L149" s="34">
        <f t="shared" si="11"/>
        <v>0.4216812973621874</v>
      </c>
      <c r="M149" s="34">
        <f>K149/K189</f>
        <v>0.0022675293477236263</v>
      </c>
    </row>
    <row r="150" spans="2:13" ht="16.5" customHeight="1">
      <c r="B150" s="132" t="s">
        <v>137</v>
      </c>
      <c r="C150" s="132"/>
      <c r="D150" s="132"/>
      <c r="E150" s="133" t="s">
        <v>138</v>
      </c>
      <c r="F150" s="133"/>
      <c r="G150" s="133"/>
      <c r="H150" s="4"/>
      <c r="I150" s="11">
        <f>SUM(I151:I152)</f>
        <v>1.05</v>
      </c>
      <c r="J150" s="11">
        <f>SUM(J151:J152)</f>
        <v>5670</v>
      </c>
      <c r="K150" s="11">
        <f>SUM(K151:K152)</f>
        <v>4993.139999999999</v>
      </c>
      <c r="L150" s="19" t="s">
        <v>11</v>
      </c>
      <c r="M150" s="19">
        <f>K150/K189</f>
        <v>0.0007194732476114817</v>
      </c>
    </row>
    <row r="151" spans="2:13" ht="12.75">
      <c r="B151" s="134" t="s">
        <v>24</v>
      </c>
      <c r="C151" s="134"/>
      <c r="D151" s="134"/>
      <c r="E151" s="135" t="s">
        <v>25</v>
      </c>
      <c r="F151" s="135"/>
      <c r="G151" s="135"/>
      <c r="H151" s="13"/>
      <c r="I151" s="11">
        <v>1.05</v>
      </c>
      <c r="J151" s="11">
        <v>10</v>
      </c>
      <c r="K151" s="11">
        <v>0.9</v>
      </c>
      <c r="L151" s="19" t="s">
        <v>11</v>
      </c>
      <c r="M151" s="20">
        <f>K151/K189</f>
        <v>1.296831097967078E-07</v>
      </c>
    </row>
    <row r="152" spans="2:13" ht="54.75" customHeight="1">
      <c r="B152" s="149" t="s">
        <v>174</v>
      </c>
      <c r="C152" s="149"/>
      <c r="D152" s="149"/>
      <c r="E152" s="152" t="s">
        <v>205</v>
      </c>
      <c r="F152" s="152"/>
      <c r="G152" s="152"/>
      <c r="H152" s="13"/>
      <c r="I152" s="11">
        <v>0</v>
      </c>
      <c r="J152" s="11">
        <v>5660</v>
      </c>
      <c r="K152" s="11">
        <v>4992.24</v>
      </c>
      <c r="L152" s="19">
        <f>K152/J152</f>
        <v>0.8820212014134275</v>
      </c>
      <c r="M152" s="19"/>
    </row>
    <row r="153" spans="2:13" ht="12.75">
      <c r="B153" s="130" t="s">
        <v>139</v>
      </c>
      <c r="C153" s="130"/>
      <c r="D153" s="130"/>
      <c r="E153" s="131" t="s">
        <v>140</v>
      </c>
      <c r="F153" s="131"/>
      <c r="G153" s="131"/>
      <c r="H153" s="8"/>
      <c r="I153" s="9">
        <f>SUM(I154,I160,I163,I165,I167,I169,I178,I176,)</f>
        <v>990898.4600000001</v>
      </c>
      <c r="J153" s="9">
        <f>SUM(J154,J160,J163,J165,J167,J169,J178,J176,)</f>
        <v>1721412.57</v>
      </c>
      <c r="K153" s="9">
        <f>SUM(K154,K160,K163,K165,K167,K169,K178,K176,)</f>
        <v>992149.3700000001</v>
      </c>
      <c r="L153" s="21">
        <f t="shared" si="11"/>
        <v>0.5763576886161579</v>
      </c>
      <c r="M153" s="21">
        <f>K153/K189</f>
        <v>0.14296112853827164</v>
      </c>
    </row>
    <row r="154" spans="2:13" ht="38.25" customHeight="1">
      <c r="B154" s="132" t="s">
        <v>141</v>
      </c>
      <c r="C154" s="132"/>
      <c r="D154" s="132"/>
      <c r="E154" s="169" t="s">
        <v>142</v>
      </c>
      <c r="F154" s="169"/>
      <c r="G154" s="169"/>
      <c r="H154" s="4"/>
      <c r="I154" s="11">
        <f>SUM(I155:I159)</f>
        <v>556692.2100000001</v>
      </c>
      <c r="J154" s="11">
        <f>SUM(J155:J159)</f>
        <v>1130500</v>
      </c>
      <c r="K154" s="11">
        <f>SUM(K155:K159)</f>
        <v>587985.53</v>
      </c>
      <c r="L154" s="20">
        <f t="shared" si="11"/>
        <v>0.5201110393631136</v>
      </c>
      <c r="M154" s="20">
        <f>K154/K189</f>
        <v>0.08472421338429492</v>
      </c>
    </row>
    <row r="155" spans="2:13" ht="14.25" customHeight="1">
      <c r="B155" s="134" t="s">
        <v>24</v>
      </c>
      <c r="C155" s="134"/>
      <c r="D155" s="134"/>
      <c r="E155" s="135" t="s">
        <v>25</v>
      </c>
      <c r="F155" s="135"/>
      <c r="G155" s="135"/>
      <c r="H155" s="4"/>
      <c r="I155" s="11">
        <v>0</v>
      </c>
      <c r="J155" s="11">
        <v>0</v>
      </c>
      <c r="K155" s="11">
        <v>224.3</v>
      </c>
      <c r="L155" s="20" t="s">
        <v>11</v>
      </c>
      <c r="M155" s="20" t="s">
        <v>11</v>
      </c>
    </row>
    <row r="156" spans="2:13" ht="15" customHeight="1">
      <c r="B156" s="134" t="s">
        <v>32</v>
      </c>
      <c r="C156" s="134"/>
      <c r="D156" s="134"/>
      <c r="E156" s="135" t="s">
        <v>33</v>
      </c>
      <c r="F156" s="135"/>
      <c r="G156" s="135"/>
      <c r="H156" s="4"/>
      <c r="I156" s="11">
        <v>0</v>
      </c>
      <c r="J156" s="11">
        <v>500</v>
      </c>
      <c r="K156" s="11">
        <v>1606.8</v>
      </c>
      <c r="L156" s="20">
        <f>K156/J156</f>
        <v>3.2136</v>
      </c>
      <c r="M156" s="20">
        <f>K156/K189</f>
        <v>0.000231527578690389</v>
      </c>
    </row>
    <row r="157" spans="2:13" ht="25.5" customHeight="1">
      <c r="B157" s="134" t="s">
        <v>169</v>
      </c>
      <c r="C157" s="134"/>
      <c r="D157" s="134"/>
      <c r="E157" s="140" t="s">
        <v>171</v>
      </c>
      <c r="F157" s="141"/>
      <c r="G157" s="142"/>
      <c r="H157" s="4"/>
      <c r="I157" s="11">
        <v>5299.03</v>
      </c>
      <c r="J157" s="11">
        <v>18000</v>
      </c>
      <c r="K157" s="11">
        <v>6154.43</v>
      </c>
      <c r="L157" s="20">
        <f>K157/J157</f>
        <v>0.3419127777777778</v>
      </c>
      <c r="M157" s="20">
        <f>K157/K189</f>
        <v>0.0008868062460290582</v>
      </c>
    </row>
    <row r="158" spans="2:13" ht="40.5" customHeight="1">
      <c r="B158" s="149" t="s">
        <v>12</v>
      </c>
      <c r="C158" s="149"/>
      <c r="D158" s="149"/>
      <c r="E158" s="152" t="s">
        <v>13</v>
      </c>
      <c r="F158" s="152"/>
      <c r="G158" s="152"/>
      <c r="H158" s="13"/>
      <c r="I158" s="11">
        <v>550000</v>
      </c>
      <c r="J158" s="11">
        <v>1105000</v>
      </c>
      <c r="K158" s="11">
        <v>580000</v>
      </c>
      <c r="L158" s="20">
        <f t="shared" si="11"/>
        <v>0.5248868778280543</v>
      </c>
      <c r="M158" s="20">
        <f>K158/K189</f>
        <v>0.08357355964676724</v>
      </c>
    </row>
    <row r="159" spans="2:13" ht="37.5" customHeight="1">
      <c r="B159" s="149" t="s">
        <v>58</v>
      </c>
      <c r="C159" s="149"/>
      <c r="D159" s="149"/>
      <c r="E159" s="152" t="s">
        <v>143</v>
      </c>
      <c r="F159" s="152"/>
      <c r="G159" s="152"/>
      <c r="H159" s="13"/>
      <c r="I159" s="11">
        <v>1393.18</v>
      </c>
      <c r="J159" s="11">
        <v>7000</v>
      </c>
      <c r="K159" s="11">
        <v>0</v>
      </c>
      <c r="L159" s="35">
        <f t="shared" si="11"/>
        <v>0</v>
      </c>
      <c r="M159" s="35">
        <f>K159/K189</f>
        <v>0</v>
      </c>
    </row>
    <row r="160" spans="2:13" ht="53.25" customHeight="1">
      <c r="B160" s="132" t="s">
        <v>144</v>
      </c>
      <c r="C160" s="132"/>
      <c r="D160" s="132"/>
      <c r="E160" s="169" t="s">
        <v>145</v>
      </c>
      <c r="F160" s="169"/>
      <c r="G160" s="169"/>
      <c r="H160" s="4"/>
      <c r="I160" s="11">
        <f>SUM(I161:I162)</f>
        <v>9600</v>
      </c>
      <c r="J160" s="11">
        <f>SUM(J161:J162)</f>
        <v>21100</v>
      </c>
      <c r="K160" s="11">
        <f>SUM(K161:K162)</f>
        <v>12800</v>
      </c>
      <c r="L160" s="34">
        <f>K160/J160</f>
        <v>0.6066350710900474</v>
      </c>
      <c r="M160" s="34">
        <f>K160/K189</f>
        <v>0.001844382005997622</v>
      </c>
    </row>
    <row r="161" spans="2:13" ht="53.25" customHeight="1">
      <c r="B161" s="149" t="s">
        <v>12</v>
      </c>
      <c r="C161" s="149"/>
      <c r="D161" s="149"/>
      <c r="E161" s="152" t="s">
        <v>13</v>
      </c>
      <c r="F161" s="152"/>
      <c r="G161" s="152"/>
      <c r="H161" s="4"/>
      <c r="I161" s="11">
        <v>2500</v>
      </c>
      <c r="J161" s="11">
        <v>7900</v>
      </c>
      <c r="K161" s="11">
        <v>5600</v>
      </c>
      <c r="L161" s="20">
        <f>K161/J161</f>
        <v>0.7088607594936709</v>
      </c>
      <c r="M161" s="20">
        <f>K161/K189</f>
        <v>0.0008069171276239597</v>
      </c>
    </row>
    <row r="162" spans="2:13" ht="26.25" customHeight="1">
      <c r="B162" s="149" t="s">
        <v>126</v>
      </c>
      <c r="C162" s="149"/>
      <c r="D162" s="149"/>
      <c r="E162" s="151" t="s">
        <v>127</v>
      </c>
      <c r="F162" s="151"/>
      <c r="G162" s="151"/>
      <c r="H162" s="13"/>
      <c r="I162" s="11">
        <v>7100</v>
      </c>
      <c r="J162" s="11">
        <v>13200</v>
      </c>
      <c r="K162" s="11">
        <v>7200</v>
      </c>
      <c r="L162" s="31">
        <f t="shared" si="11"/>
        <v>0.5454545454545454</v>
      </c>
      <c r="M162" s="31">
        <f>K162/K189</f>
        <v>0.0010374648783736623</v>
      </c>
    </row>
    <row r="163" spans="2:13" ht="27" customHeight="1">
      <c r="B163" s="132" t="s">
        <v>146</v>
      </c>
      <c r="C163" s="132"/>
      <c r="D163" s="132"/>
      <c r="E163" s="169" t="s">
        <v>147</v>
      </c>
      <c r="F163" s="169"/>
      <c r="G163" s="169"/>
      <c r="H163" s="4"/>
      <c r="I163" s="11">
        <f>SUM(I164:I164)</f>
        <v>114000</v>
      </c>
      <c r="J163" s="11">
        <f>SUM(J164:J164)</f>
        <v>152000</v>
      </c>
      <c r="K163" s="11">
        <f>SUM(K164:K164)</f>
        <v>99000</v>
      </c>
      <c r="L163" s="34">
        <f t="shared" si="11"/>
        <v>0.6513157894736842</v>
      </c>
      <c r="M163" s="34">
        <f>K163/K189</f>
        <v>0.014265142077637858</v>
      </c>
    </row>
    <row r="164" spans="2:13" ht="23.25" customHeight="1">
      <c r="B164" s="149" t="s">
        <v>126</v>
      </c>
      <c r="C164" s="149"/>
      <c r="D164" s="149"/>
      <c r="E164" s="151" t="s">
        <v>127</v>
      </c>
      <c r="F164" s="151"/>
      <c r="G164" s="151"/>
      <c r="H164" s="13"/>
      <c r="I164" s="11">
        <v>114000</v>
      </c>
      <c r="J164" s="11">
        <v>152000</v>
      </c>
      <c r="K164" s="11">
        <v>99000</v>
      </c>
      <c r="L164" s="20">
        <f t="shared" si="11"/>
        <v>0.6513157894736842</v>
      </c>
      <c r="M164" s="20">
        <f>K164/K189</f>
        <v>0.014265142077637858</v>
      </c>
    </row>
    <row r="165" spans="2:13" ht="13.5" customHeight="1">
      <c r="B165" s="132" t="s">
        <v>206</v>
      </c>
      <c r="C165" s="132"/>
      <c r="D165" s="132"/>
      <c r="E165" s="133" t="s">
        <v>207</v>
      </c>
      <c r="F165" s="133"/>
      <c r="G165" s="133"/>
      <c r="H165" s="13"/>
      <c r="I165" s="11">
        <f>SUM(I166)</f>
        <v>0</v>
      </c>
      <c r="J165" s="11">
        <f>SUM(J166)</f>
        <v>0</v>
      </c>
      <c r="K165" s="11">
        <f>SUM(K166)</f>
        <v>597.67</v>
      </c>
      <c r="L165" s="20" t="s">
        <v>11</v>
      </c>
      <c r="M165" s="19" t="s">
        <v>11</v>
      </c>
    </row>
    <row r="166" spans="2:13" ht="12.75" customHeight="1">
      <c r="B166" s="134" t="s">
        <v>32</v>
      </c>
      <c r="C166" s="134"/>
      <c r="D166" s="134"/>
      <c r="E166" s="135" t="s">
        <v>33</v>
      </c>
      <c r="F166" s="135"/>
      <c r="G166" s="135"/>
      <c r="H166" s="13"/>
      <c r="I166" s="11">
        <v>0</v>
      </c>
      <c r="J166" s="11">
        <v>0</v>
      </c>
      <c r="K166" s="11">
        <v>597.67</v>
      </c>
      <c r="L166" s="20" t="s">
        <v>11</v>
      </c>
      <c r="M166" s="19" t="s">
        <v>11</v>
      </c>
    </row>
    <row r="167" spans="2:13" ht="12.75" customHeight="1">
      <c r="B167" s="132" t="s">
        <v>172</v>
      </c>
      <c r="C167" s="132"/>
      <c r="D167" s="132"/>
      <c r="E167" s="133" t="s">
        <v>173</v>
      </c>
      <c r="F167" s="133"/>
      <c r="G167" s="133"/>
      <c r="H167" s="13"/>
      <c r="I167" s="11">
        <f>SUM(I168)</f>
        <v>80000</v>
      </c>
      <c r="J167" s="11">
        <f>SUM(J168)</f>
        <v>131000</v>
      </c>
      <c r="K167" s="11">
        <f>SUM(K168)</f>
        <v>75000</v>
      </c>
      <c r="L167" s="24">
        <f>SUM(L168)</f>
        <v>0.5725190839694656</v>
      </c>
      <c r="M167" s="19">
        <f>L167/K189</f>
        <v>8.24956169190253E-08</v>
      </c>
    </row>
    <row r="168" spans="2:13" ht="23.25" customHeight="1">
      <c r="B168" s="149" t="s">
        <v>126</v>
      </c>
      <c r="C168" s="149"/>
      <c r="D168" s="149"/>
      <c r="E168" s="151" t="s">
        <v>127</v>
      </c>
      <c r="F168" s="151"/>
      <c r="G168" s="151"/>
      <c r="H168" s="13"/>
      <c r="I168" s="11">
        <v>80000</v>
      </c>
      <c r="J168" s="11">
        <v>131000</v>
      </c>
      <c r="K168" s="11">
        <v>75000</v>
      </c>
      <c r="L168" s="19">
        <f>K168/J168</f>
        <v>0.5725190839694656</v>
      </c>
      <c r="M168" s="19">
        <f>K168/K189</f>
        <v>0.010806925816392317</v>
      </c>
    </row>
    <row r="169" spans="2:13" ht="12.75">
      <c r="B169" s="132" t="s">
        <v>148</v>
      </c>
      <c r="C169" s="132"/>
      <c r="D169" s="132"/>
      <c r="E169" s="133" t="s">
        <v>149</v>
      </c>
      <c r="F169" s="133"/>
      <c r="G169" s="133"/>
      <c r="H169" s="4"/>
      <c r="I169" s="11">
        <f>SUM(I170:I175)</f>
        <v>208511.61000000002</v>
      </c>
      <c r="J169" s="11">
        <f>SUM(J170:J175)</f>
        <v>244812.57</v>
      </c>
      <c r="K169" s="11">
        <f>SUM(K170:K175)</f>
        <v>178925.66</v>
      </c>
      <c r="L169" s="19">
        <f t="shared" si="11"/>
        <v>0.7308679452202965</v>
      </c>
      <c r="M169" s="19">
        <f>K169/K189</f>
        <v>0.025781817790253788</v>
      </c>
    </row>
    <row r="170" spans="2:13" ht="54.75" customHeight="1">
      <c r="B170" s="149" t="s">
        <v>40</v>
      </c>
      <c r="C170" s="149"/>
      <c r="D170" s="149"/>
      <c r="E170" s="152" t="s">
        <v>41</v>
      </c>
      <c r="F170" s="152"/>
      <c r="G170" s="152"/>
      <c r="H170" s="13"/>
      <c r="I170" s="11">
        <v>3879</v>
      </c>
      <c r="J170" s="11">
        <v>7500</v>
      </c>
      <c r="K170" s="11">
        <v>3307.5</v>
      </c>
      <c r="L170" s="20">
        <f t="shared" si="11"/>
        <v>0.441</v>
      </c>
      <c r="M170" s="20">
        <f>K170/K189</f>
        <v>0.00047658542850290115</v>
      </c>
    </row>
    <row r="171" spans="2:13" ht="12.75">
      <c r="B171" s="134" t="s">
        <v>24</v>
      </c>
      <c r="C171" s="134"/>
      <c r="D171" s="134"/>
      <c r="E171" s="135" t="s">
        <v>25</v>
      </c>
      <c r="F171" s="135"/>
      <c r="G171" s="135"/>
      <c r="H171" s="13"/>
      <c r="I171" s="11">
        <v>4.11</v>
      </c>
      <c r="J171" s="11">
        <v>7</v>
      </c>
      <c r="K171" s="11">
        <v>3.82</v>
      </c>
      <c r="L171" s="20">
        <f t="shared" si="11"/>
        <v>0.5457142857142857</v>
      </c>
      <c r="M171" s="20">
        <f>K171/K189</f>
        <v>5.504327549149153E-07</v>
      </c>
    </row>
    <row r="172" spans="2:13" ht="12.75">
      <c r="B172" s="134" t="s">
        <v>32</v>
      </c>
      <c r="C172" s="134"/>
      <c r="D172" s="134"/>
      <c r="E172" s="135" t="s">
        <v>33</v>
      </c>
      <c r="F172" s="135"/>
      <c r="G172" s="135"/>
      <c r="H172" s="13"/>
      <c r="I172" s="11">
        <v>7760.94</v>
      </c>
      <c r="J172" s="11">
        <v>12000</v>
      </c>
      <c r="K172" s="11">
        <v>6308.77</v>
      </c>
      <c r="L172" s="20">
        <f t="shared" si="11"/>
        <v>0.5257308333333334</v>
      </c>
      <c r="M172" s="20">
        <f>K172/K189</f>
        <v>0.0009090454584357514</v>
      </c>
    </row>
    <row r="173" spans="2:13" ht="52.5" customHeight="1">
      <c r="B173" s="149" t="s">
        <v>174</v>
      </c>
      <c r="C173" s="149"/>
      <c r="D173" s="149"/>
      <c r="E173" s="152" t="s">
        <v>205</v>
      </c>
      <c r="F173" s="152"/>
      <c r="G173" s="152"/>
      <c r="H173" s="13"/>
      <c r="I173" s="11">
        <v>90762.49</v>
      </c>
      <c r="J173" s="11">
        <v>74938.25</v>
      </c>
      <c r="K173" s="11">
        <v>74938.25</v>
      </c>
      <c r="L173" s="20">
        <f t="shared" si="11"/>
        <v>1</v>
      </c>
      <c r="M173" s="20">
        <f>K173/K189</f>
        <v>0.01079802811413682</v>
      </c>
    </row>
    <row r="174" spans="2:13" ht="51" customHeight="1">
      <c r="B174" s="149" t="s">
        <v>175</v>
      </c>
      <c r="C174" s="149"/>
      <c r="D174" s="149"/>
      <c r="E174" s="152" t="s">
        <v>205</v>
      </c>
      <c r="F174" s="152"/>
      <c r="G174" s="152"/>
      <c r="H174" s="13"/>
      <c r="I174" s="11">
        <v>4805.07</v>
      </c>
      <c r="J174" s="11">
        <v>3967.32</v>
      </c>
      <c r="K174" s="11">
        <v>3967.32</v>
      </c>
      <c r="L174" s="31">
        <f>K174/J174:J174</f>
        <v>1</v>
      </c>
      <c r="M174" s="31">
        <f>K174/K189</f>
        <v>0.0005716604390651942</v>
      </c>
    </row>
    <row r="175" spans="2:13" ht="25.5" customHeight="1">
      <c r="B175" s="149" t="s">
        <v>126</v>
      </c>
      <c r="C175" s="149"/>
      <c r="D175" s="149"/>
      <c r="E175" s="140" t="s">
        <v>134</v>
      </c>
      <c r="F175" s="141"/>
      <c r="G175" s="142"/>
      <c r="H175" s="13"/>
      <c r="I175" s="11">
        <v>101300</v>
      </c>
      <c r="J175" s="11">
        <v>146400</v>
      </c>
      <c r="K175" s="11">
        <v>90400</v>
      </c>
      <c r="L175" s="34">
        <f>K175/J175</f>
        <v>0.6174863387978142</v>
      </c>
      <c r="M175" s="34">
        <f>K175/K189</f>
        <v>0.013025947917358205</v>
      </c>
    </row>
    <row r="176" spans="2:13" ht="12.75" customHeight="1">
      <c r="B176" s="132" t="s">
        <v>150</v>
      </c>
      <c r="C176" s="132"/>
      <c r="D176" s="132"/>
      <c r="E176" s="133" t="s">
        <v>151</v>
      </c>
      <c r="F176" s="133"/>
      <c r="G176" s="133"/>
      <c r="H176" s="4"/>
      <c r="I176" s="11">
        <f>SUM(I177)</f>
        <v>2094.64</v>
      </c>
      <c r="J176" s="11">
        <f>SUM(J177)</f>
        <v>2000</v>
      </c>
      <c r="K176" s="11">
        <f>SUM(K177)</f>
        <v>1840.51</v>
      </c>
      <c r="L176" s="19">
        <f t="shared" si="11"/>
        <v>0.920255</v>
      </c>
      <c r="M176" s="19">
        <f>K176/K189</f>
        <v>0.0002652034004577096</v>
      </c>
    </row>
    <row r="177" spans="2:13" ht="12.75">
      <c r="B177" s="134" t="s">
        <v>52</v>
      </c>
      <c r="C177" s="134"/>
      <c r="D177" s="134"/>
      <c r="E177" s="135" t="s">
        <v>53</v>
      </c>
      <c r="F177" s="135"/>
      <c r="G177" s="135"/>
      <c r="H177" s="13"/>
      <c r="I177" s="11">
        <v>2094.64</v>
      </c>
      <c r="J177" s="11">
        <v>2000</v>
      </c>
      <c r="K177" s="11">
        <v>1840.51</v>
      </c>
      <c r="L177" s="20">
        <f t="shared" si="11"/>
        <v>0.920255</v>
      </c>
      <c r="M177" s="20">
        <f>K177/K189</f>
        <v>0.0002652034004577096</v>
      </c>
    </row>
    <row r="178" spans="2:13" ht="12.75">
      <c r="B178" s="132" t="s">
        <v>152</v>
      </c>
      <c r="C178" s="132"/>
      <c r="D178" s="132"/>
      <c r="E178" s="133" t="s">
        <v>10</v>
      </c>
      <c r="F178" s="133"/>
      <c r="G178" s="133"/>
      <c r="H178" s="4"/>
      <c r="I178" s="11">
        <f>SUM(I179)</f>
        <v>20000</v>
      </c>
      <c r="J178" s="11">
        <f>SUM(J179)</f>
        <v>40000</v>
      </c>
      <c r="K178" s="11">
        <f>SUM(K179)</f>
        <v>36000</v>
      </c>
      <c r="L178" s="19">
        <f t="shared" si="11"/>
        <v>0.9</v>
      </c>
      <c r="M178" s="19">
        <f>K178/K189</f>
        <v>0.005187324391868312</v>
      </c>
    </row>
    <row r="179" spans="2:13" ht="27.75" customHeight="1">
      <c r="B179" s="149" t="s">
        <v>126</v>
      </c>
      <c r="C179" s="149"/>
      <c r="D179" s="149"/>
      <c r="E179" s="152" t="s">
        <v>134</v>
      </c>
      <c r="F179" s="152"/>
      <c r="G179" s="152"/>
      <c r="H179" s="13"/>
      <c r="I179" s="11">
        <v>20000</v>
      </c>
      <c r="J179" s="11">
        <v>40000</v>
      </c>
      <c r="K179" s="11">
        <v>36000</v>
      </c>
      <c r="L179" s="20">
        <f t="shared" si="11"/>
        <v>0.9</v>
      </c>
      <c r="M179" s="20">
        <f>K179/K189</f>
        <v>0.005187324391868312</v>
      </c>
    </row>
    <row r="180" spans="2:13" ht="27.75" customHeight="1">
      <c r="B180" s="130" t="s">
        <v>186</v>
      </c>
      <c r="C180" s="130"/>
      <c r="D180" s="130"/>
      <c r="E180" s="150" t="s">
        <v>187</v>
      </c>
      <c r="F180" s="150"/>
      <c r="G180" s="150"/>
      <c r="H180" s="37"/>
      <c r="I180" s="38">
        <f aca="true" t="shared" si="12" ref="I180:K181">SUM(I181)</f>
        <v>0</v>
      </c>
      <c r="J180" s="38">
        <f t="shared" si="12"/>
        <v>57939</v>
      </c>
      <c r="K180" s="38">
        <f t="shared" si="12"/>
        <v>28635.95</v>
      </c>
      <c r="L180" s="28">
        <f>K180/J180</f>
        <v>0.4942430832427208</v>
      </c>
      <c r="M180" s="39">
        <f>K180/K189</f>
        <v>0.004126221164425594</v>
      </c>
    </row>
    <row r="181" spans="2:13" ht="12.75" customHeight="1">
      <c r="B181" s="132" t="s">
        <v>189</v>
      </c>
      <c r="C181" s="132"/>
      <c r="D181" s="132"/>
      <c r="E181" s="133" t="s">
        <v>188</v>
      </c>
      <c r="F181" s="133"/>
      <c r="G181" s="133"/>
      <c r="H181" s="13"/>
      <c r="I181" s="11">
        <f t="shared" si="12"/>
        <v>0</v>
      </c>
      <c r="J181" s="11">
        <f t="shared" si="12"/>
        <v>57939</v>
      </c>
      <c r="K181" s="11">
        <f t="shared" si="12"/>
        <v>28635.95</v>
      </c>
      <c r="L181" s="20">
        <f>K181/J181</f>
        <v>0.4942430832427208</v>
      </c>
      <c r="M181" s="35">
        <f>K181/K189</f>
        <v>0.004126221164425594</v>
      </c>
    </row>
    <row r="182" spans="2:13" ht="33" customHeight="1">
      <c r="B182" s="149" t="s">
        <v>126</v>
      </c>
      <c r="C182" s="149"/>
      <c r="D182" s="149"/>
      <c r="E182" s="140" t="s">
        <v>134</v>
      </c>
      <c r="F182" s="141"/>
      <c r="G182" s="142"/>
      <c r="H182" s="13"/>
      <c r="I182" s="11">
        <v>0</v>
      </c>
      <c r="J182" s="11">
        <v>57939</v>
      </c>
      <c r="K182" s="11">
        <v>28635.95</v>
      </c>
      <c r="L182" s="20">
        <f>K182/J182</f>
        <v>0.4942430832427208</v>
      </c>
      <c r="M182" s="34">
        <f>K182/K189</f>
        <v>0.004126221164425594</v>
      </c>
    </row>
    <row r="183" spans="2:13" ht="12.75">
      <c r="B183" s="130" t="s">
        <v>153</v>
      </c>
      <c r="C183" s="130"/>
      <c r="D183" s="130"/>
      <c r="E183" s="136" t="s">
        <v>154</v>
      </c>
      <c r="F183" s="136"/>
      <c r="G183" s="136"/>
      <c r="H183" s="8"/>
      <c r="I183" s="9">
        <f>SUM(I184,I187)</f>
        <v>2221.92</v>
      </c>
      <c r="J183" s="9">
        <f>SUM(J184,J187)</f>
        <v>2000</v>
      </c>
      <c r="K183" s="9">
        <f>SUM(K184,K187)</f>
        <v>1817.89</v>
      </c>
      <c r="L183" s="28">
        <f aca="true" t="shared" si="13" ref="L183:L189">K183/J183</f>
        <v>0.908945</v>
      </c>
      <c r="M183" s="27">
        <f>K183/K189</f>
        <v>0.00026194403163148575</v>
      </c>
    </row>
    <row r="184" spans="2:13" ht="39" customHeight="1">
      <c r="B184" s="132" t="s">
        <v>178</v>
      </c>
      <c r="C184" s="132"/>
      <c r="D184" s="132"/>
      <c r="E184" s="174" t="s">
        <v>179</v>
      </c>
      <c r="F184" s="175"/>
      <c r="G184" s="176"/>
      <c r="H184" s="4"/>
      <c r="I184" s="11">
        <f>SUM(I185:I186)</f>
        <v>2186.42</v>
      </c>
      <c r="J184" s="11">
        <f>SUM(J185:J186)</f>
        <v>2000</v>
      </c>
      <c r="K184" s="11">
        <f>SUM(K185:K186)</f>
        <v>1792.89</v>
      </c>
      <c r="L184" s="20">
        <f t="shared" si="13"/>
        <v>0.896445</v>
      </c>
      <c r="M184" s="19">
        <f>K184/K189</f>
        <v>0.00025834172302602163</v>
      </c>
    </row>
    <row r="185" spans="2:13" ht="15" customHeight="1">
      <c r="B185" s="134" t="s">
        <v>132</v>
      </c>
      <c r="C185" s="134"/>
      <c r="D185" s="134"/>
      <c r="E185" s="135" t="s">
        <v>133</v>
      </c>
      <c r="F185" s="135"/>
      <c r="G185" s="135"/>
      <c r="H185" s="4"/>
      <c r="I185" s="11">
        <v>6.94</v>
      </c>
      <c r="J185" s="11">
        <v>2000</v>
      </c>
      <c r="K185" s="11">
        <v>1792.89</v>
      </c>
      <c r="L185" s="20">
        <f t="shared" si="13"/>
        <v>0.896445</v>
      </c>
      <c r="M185" s="19">
        <f>K185/K189</f>
        <v>0.00025834172302602163</v>
      </c>
    </row>
    <row r="186" spans="2:13" ht="12.75">
      <c r="B186" s="134" t="s">
        <v>32</v>
      </c>
      <c r="C186" s="134"/>
      <c r="D186" s="134"/>
      <c r="E186" s="135" t="s">
        <v>33</v>
      </c>
      <c r="F186" s="135"/>
      <c r="G186" s="135"/>
      <c r="H186" s="13"/>
      <c r="I186" s="11">
        <v>2179.48</v>
      </c>
      <c r="J186" s="11">
        <v>0</v>
      </c>
      <c r="K186" s="11">
        <v>0</v>
      </c>
      <c r="L186" s="20" t="s">
        <v>11</v>
      </c>
      <c r="M186" s="20" t="s">
        <v>11</v>
      </c>
    </row>
    <row r="187" spans="2:13" ht="16.5" customHeight="1">
      <c r="B187" s="132" t="s">
        <v>182</v>
      </c>
      <c r="C187" s="132"/>
      <c r="D187" s="132"/>
      <c r="E187" s="133" t="s">
        <v>10</v>
      </c>
      <c r="F187" s="133"/>
      <c r="G187" s="133"/>
      <c r="H187" s="29"/>
      <c r="I187" s="30">
        <f>SUM(I188)</f>
        <v>35.5</v>
      </c>
      <c r="J187" s="30">
        <f>SUM(J188)</f>
        <v>0</v>
      </c>
      <c r="K187" s="30">
        <f>SUM(K188)</f>
        <v>25</v>
      </c>
      <c r="L187" s="31" t="s">
        <v>11</v>
      </c>
      <c r="M187" s="31" t="s">
        <v>11</v>
      </c>
    </row>
    <row r="188" spans="2:13" ht="14.25" customHeight="1" thickBot="1">
      <c r="B188" s="134" t="s">
        <v>32</v>
      </c>
      <c r="C188" s="134"/>
      <c r="D188" s="134"/>
      <c r="E188" s="135" t="s">
        <v>33</v>
      </c>
      <c r="F188" s="135"/>
      <c r="G188" s="135"/>
      <c r="H188" s="29"/>
      <c r="I188" s="30">
        <v>35.5</v>
      </c>
      <c r="J188" s="30">
        <v>0</v>
      </c>
      <c r="K188" s="30">
        <v>25</v>
      </c>
      <c r="L188" s="31" t="s">
        <v>11</v>
      </c>
      <c r="M188" s="31" t="s">
        <v>11</v>
      </c>
    </row>
    <row r="189" spans="2:13" ht="21" customHeight="1" thickBot="1">
      <c r="B189" s="172"/>
      <c r="C189" s="172"/>
      <c r="D189" s="172"/>
      <c r="E189" s="173" t="s">
        <v>190</v>
      </c>
      <c r="F189" s="173"/>
      <c r="G189" s="173"/>
      <c r="H189" s="23"/>
      <c r="I189" s="41">
        <f>SUM(I15,I57)</f>
        <v>6431699.26</v>
      </c>
      <c r="J189" s="41">
        <f>SUM(J15,J57)</f>
        <v>19285648.07</v>
      </c>
      <c r="K189" s="41">
        <f>SUM(K15,K57)</f>
        <v>6939993.97</v>
      </c>
      <c r="L189" s="42">
        <f t="shared" si="13"/>
        <v>0.3598527747063674</v>
      </c>
      <c r="M189" s="43" t="s">
        <v>11</v>
      </c>
    </row>
    <row r="190" ht="12.75">
      <c r="J190" s="36"/>
    </row>
    <row r="194" spans="2:6" ht="12.75">
      <c r="B194" s="170" t="s">
        <v>192</v>
      </c>
      <c r="C194" s="171"/>
      <c r="D194" s="171"/>
      <c r="E194" s="171"/>
      <c r="F194" s="171"/>
    </row>
  </sheetData>
  <sheetProtection/>
  <mergeCells count="360">
    <mergeCell ref="B165:D165"/>
    <mergeCell ref="E165:G165"/>
    <mergeCell ref="B166:D166"/>
    <mergeCell ref="E166:G166"/>
    <mergeCell ref="B135:D135"/>
    <mergeCell ref="E135:G135"/>
    <mergeCell ref="B149:D149"/>
    <mergeCell ref="E149:G149"/>
    <mergeCell ref="B152:D152"/>
    <mergeCell ref="E152:G152"/>
    <mergeCell ref="B51:D51"/>
    <mergeCell ref="E51:G51"/>
    <mergeCell ref="B52:D52"/>
    <mergeCell ref="E52:G52"/>
    <mergeCell ref="B53:D53"/>
    <mergeCell ref="E53:G53"/>
    <mergeCell ref="B33:D33"/>
    <mergeCell ref="E33:G33"/>
    <mergeCell ref="B84:D84"/>
    <mergeCell ref="E84:G84"/>
    <mergeCell ref="B55:D55"/>
    <mergeCell ref="E55:G55"/>
    <mergeCell ref="B56:D56"/>
    <mergeCell ref="E56:G56"/>
    <mergeCell ref="B50:D50"/>
    <mergeCell ref="E50:G50"/>
    <mergeCell ref="B27:D27"/>
    <mergeCell ref="E27:G27"/>
    <mergeCell ref="B29:D29"/>
    <mergeCell ref="E29:G29"/>
    <mergeCell ref="B30:D30"/>
    <mergeCell ref="E30:G30"/>
    <mergeCell ref="B28:D28"/>
    <mergeCell ref="E28:G28"/>
    <mergeCell ref="B17:D17"/>
    <mergeCell ref="E17:G17"/>
    <mergeCell ref="B18:D18"/>
    <mergeCell ref="E18:G18"/>
    <mergeCell ref="B20:D20"/>
    <mergeCell ref="E20:G20"/>
    <mergeCell ref="E19:G19"/>
    <mergeCell ref="B43:D43"/>
    <mergeCell ref="E43:G43"/>
    <mergeCell ref="B44:D44"/>
    <mergeCell ref="E44:G44"/>
    <mergeCell ref="B45:D45"/>
    <mergeCell ref="E45:G45"/>
    <mergeCell ref="B54:D54"/>
    <mergeCell ref="E54:G54"/>
    <mergeCell ref="B46:D46"/>
    <mergeCell ref="E46:G46"/>
    <mergeCell ref="B47:D47"/>
    <mergeCell ref="E47:G47"/>
    <mergeCell ref="B48:D48"/>
    <mergeCell ref="E48:G48"/>
    <mergeCell ref="B49:D49"/>
    <mergeCell ref="E49:G49"/>
    <mergeCell ref="B36:D36"/>
    <mergeCell ref="E36:G36"/>
    <mergeCell ref="B37:D37"/>
    <mergeCell ref="E37:G37"/>
    <mergeCell ref="B39:D39"/>
    <mergeCell ref="E39:G39"/>
    <mergeCell ref="B38:D38"/>
    <mergeCell ref="E38:G38"/>
    <mergeCell ref="B34:D34"/>
    <mergeCell ref="E34:G34"/>
    <mergeCell ref="B35:D35"/>
    <mergeCell ref="E35:G35"/>
    <mergeCell ref="B85:D85"/>
    <mergeCell ref="E85:G85"/>
    <mergeCell ref="B79:D79"/>
    <mergeCell ref="E79:G79"/>
    <mergeCell ref="B80:D80"/>
    <mergeCell ref="E80:G80"/>
    <mergeCell ref="B31:D31"/>
    <mergeCell ref="E31:G31"/>
    <mergeCell ref="B32:D32"/>
    <mergeCell ref="E32:G32"/>
    <mergeCell ref="B23:D23"/>
    <mergeCell ref="E23:G23"/>
    <mergeCell ref="B24:D24"/>
    <mergeCell ref="E24:G24"/>
    <mergeCell ref="B25:D25"/>
    <mergeCell ref="E25:G25"/>
    <mergeCell ref="B21:D21"/>
    <mergeCell ref="E21:G21"/>
    <mergeCell ref="B22:D22"/>
    <mergeCell ref="E22:G22"/>
    <mergeCell ref="B26:D26"/>
    <mergeCell ref="E26:G26"/>
    <mergeCell ref="B57:D57"/>
    <mergeCell ref="E57:G57"/>
    <mergeCell ref="B63:D63"/>
    <mergeCell ref="E63:G63"/>
    <mergeCell ref="B82:D82"/>
    <mergeCell ref="B86:D86"/>
    <mergeCell ref="E86:G86"/>
    <mergeCell ref="B81:D81"/>
    <mergeCell ref="E81:G81"/>
    <mergeCell ref="B83:D83"/>
    <mergeCell ref="E161:G161"/>
    <mergeCell ref="B159:D159"/>
    <mergeCell ref="E159:G159"/>
    <mergeCell ref="B160:D160"/>
    <mergeCell ref="E160:G160"/>
    <mergeCell ref="B155:D155"/>
    <mergeCell ref="E155:G155"/>
    <mergeCell ref="B156:D156"/>
    <mergeCell ref="E156:G156"/>
    <mergeCell ref="B189:D189"/>
    <mergeCell ref="E189:G189"/>
    <mergeCell ref="B187:D187"/>
    <mergeCell ref="E187:G187"/>
    <mergeCell ref="B188:D188"/>
    <mergeCell ref="B161:D161"/>
    <mergeCell ref="B184:D184"/>
    <mergeCell ref="E184:G184"/>
    <mergeCell ref="B185:D185"/>
    <mergeCell ref="E185:G185"/>
    <mergeCell ref="B186:D186"/>
    <mergeCell ref="E186:G186"/>
    <mergeCell ref="B194:F194"/>
    <mergeCell ref="B178:D178"/>
    <mergeCell ref="E178:G178"/>
    <mergeCell ref="B176:D176"/>
    <mergeCell ref="E176:G176"/>
    <mergeCell ref="B179:D179"/>
    <mergeCell ref="E179:G179"/>
    <mergeCell ref="E188:G188"/>
    <mergeCell ref="B183:D183"/>
    <mergeCell ref="E183:G183"/>
    <mergeCell ref="B172:D172"/>
    <mergeCell ref="E172:G172"/>
    <mergeCell ref="B169:D169"/>
    <mergeCell ref="E169:G169"/>
    <mergeCell ref="B170:D170"/>
    <mergeCell ref="E170:G170"/>
    <mergeCell ref="B175:D175"/>
    <mergeCell ref="E175:G175"/>
    <mergeCell ref="B164:D164"/>
    <mergeCell ref="E164:G164"/>
    <mergeCell ref="B162:D162"/>
    <mergeCell ref="E162:G162"/>
    <mergeCell ref="B163:D163"/>
    <mergeCell ref="E163:G163"/>
    <mergeCell ref="B154:D154"/>
    <mergeCell ref="E154:G154"/>
    <mergeCell ref="B158:D158"/>
    <mergeCell ref="E158:G158"/>
    <mergeCell ref="B153:D153"/>
    <mergeCell ref="E153:G153"/>
    <mergeCell ref="B157:D157"/>
    <mergeCell ref="E157:G157"/>
    <mergeCell ref="B150:D150"/>
    <mergeCell ref="E150:G150"/>
    <mergeCell ref="B151:D151"/>
    <mergeCell ref="E151:G151"/>
    <mergeCell ref="B148:D148"/>
    <mergeCell ref="E148:G148"/>
    <mergeCell ref="B146:D146"/>
    <mergeCell ref="E146:G146"/>
    <mergeCell ref="B147:D147"/>
    <mergeCell ref="E147:G147"/>
    <mergeCell ref="B144:D144"/>
    <mergeCell ref="E144:G144"/>
    <mergeCell ref="B145:D145"/>
    <mergeCell ref="E145:G145"/>
    <mergeCell ref="B142:D142"/>
    <mergeCell ref="E142:G142"/>
    <mergeCell ref="B143:D143"/>
    <mergeCell ref="E143:G143"/>
    <mergeCell ref="B140:D140"/>
    <mergeCell ref="E140:G140"/>
    <mergeCell ref="B141:D141"/>
    <mergeCell ref="E141:G141"/>
    <mergeCell ref="B138:D138"/>
    <mergeCell ref="E138:G138"/>
    <mergeCell ref="B139:D139"/>
    <mergeCell ref="E139:G139"/>
    <mergeCell ref="B136:D136"/>
    <mergeCell ref="E136:G136"/>
    <mergeCell ref="B137:D137"/>
    <mergeCell ref="E137:G137"/>
    <mergeCell ref="B133:D133"/>
    <mergeCell ref="E133:G133"/>
    <mergeCell ref="B134:D134"/>
    <mergeCell ref="E134:G134"/>
    <mergeCell ref="B131:D131"/>
    <mergeCell ref="E131:G131"/>
    <mergeCell ref="B132:D132"/>
    <mergeCell ref="E132:G132"/>
    <mergeCell ref="B129:D129"/>
    <mergeCell ref="E129:G129"/>
    <mergeCell ref="B130:D130"/>
    <mergeCell ref="E130:G130"/>
    <mergeCell ref="B126:D126"/>
    <mergeCell ref="E126:G126"/>
    <mergeCell ref="B128:D128"/>
    <mergeCell ref="E128:G128"/>
    <mergeCell ref="B127:D127"/>
    <mergeCell ref="E127:G127"/>
    <mergeCell ref="B125:D125"/>
    <mergeCell ref="E125:G125"/>
    <mergeCell ref="B123:D123"/>
    <mergeCell ref="E123:G123"/>
    <mergeCell ref="B124:D124"/>
    <mergeCell ref="E124:G124"/>
    <mergeCell ref="B121:D121"/>
    <mergeCell ref="E121:G121"/>
    <mergeCell ref="B122:D122"/>
    <mergeCell ref="E122:G122"/>
    <mergeCell ref="B119:D119"/>
    <mergeCell ref="E119:G119"/>
    <mergeCell ref="B120:D120"/>
    <mergeCell ref="E120:G120"/>
    <mergeCell ref="B117:D117"/>
    <mergeCell ref="E117:G117"/>
    <mergeCell ref="B118:D118"/>
    <mergeCell ref="E118:G118"/>
    <mergeCell ref="B115:D115"/>
    <mergeCell ref="E115:G115"/>
    <mergeCell ref="B116:D116"/>
    <mergeCell ref="E116:G116"/>
    <mergeCell ref="B113:D113"/>
    <mergeCell ref="E113:G113"/>
    <mergeCell ref="B114:D114"/>
    <mergeCell ref="E114:G114"/>
    <mergeCell ref="B111:D111"/>
    <mergeCell ref="E111:G111"/>
    <mergeCell ref="B112:D112"/>
    <mergeCell ref="E112:G112"/>
    <mergeCell ref="B109:D109"/>
    <mergeCell ref="E109:G109"/>
    <mergeCell ref="B110:D110"/>
    <mergeCell ref="E110:G110"/>
    <mergeCell ref="B105:D105"/>
    <mergeCell ref="E105:G105"/>
    <mergeCell ref="B106:D106"/>
    <mergeCell ref="E106:G106"/>
    <mergeCell ref="B108:D108"/>
    <mergeCell ref="E108:G108"/>
    <mergeCell ref="B103:D103"/>
    <mergeCell ref="E103:G103"/>
    <mergeCell ref="B104:D104"/>
    <mergeCell ref="E104:G104"/>
    <mergeCell ref="B101:D101"/>
    <mergeCell ref="E101:G101"/>
    <mergeCell ref="B102:D102"/>
    <mergeCell ref="E102:G102"/>
    <mergeCell ref="B90:D90"/>
    <mergeCell ref="E90:G90"/>
    <mergeCell ref="B88:D88"/>
    <mergeCell ref="E88:G88"/>
    <mergeCell ref="B99:D99"/>
    <mergeCell ref="E99:G99"/>
    <mergeCell ref="B92:D92"/>
    <mergeCell ref="E92:G92"/>
    <mergeCell ref="B91:D91"/>
    <mergeCell ref="E91:G91"/>
    <mergeCell ref="E83:G83"/>
    <mergeCell ref="E82:G82"/>
    <mergeCell ref="B89:D89"/>
    <mergeCell ref="E89:G89"/>
    <mergeCell ref="B77:D77"/>
    <mergeCell ref="E77:G77"/>
    <mergeCell ref="B78:D78"/>
    <mergeCell ref="E78:G78"/>
    <mergeCell ref="B87:D87"/>
    <mergeCell ref="E87:G87"/>
    <mergeCell ref="B76:D76"/>
    <mergeCell ref="E76:G76"/>
    <mergeCell ref="B74:D74"/>
    <mergeCell ref="E74:G74"/>
    <mergeCell ref="B75:D75"/>
    <mergeCell ref="E75:G75"/>
    <mergeCell ref="B72:D72"/>
    <mergeCell ref="E72:G72"/>
    <mergeCell ref="B73:D73"/>
    <mergeCell ref="E73:G73"/>
    <mergeCell ref="E69:G69"/>
    <mergeCell ref="B70:D70"/>
    <mergeCell ref="E70:G70"/>
    <mergeCell ref="B71:D71"/>
    <mergeCell ref="E71:G71"/>
    <mergeCell ref="B68:D68"/>
    <mergeCell ref="E68:G68"/>
    <mergeCell ref="B69:D69"/>
    <mergeCell ref="B67:D67"/>
    <mergeCell ref="E67:G67"/>
    <mergeCell ref="B65:D65"/>
    <mergeCell ref="E65:G65"/>
    <mergeCell ref="B66:D66"/>
    <mergeCell ref="E66:G66"/>
    <mergeCell ref="B61:D61"/>
    <mergeCell ref="E61:G61"/>
    <mergeCell ref="B62:D62"/>
    <mergeCell ref="E62:G62"/>
    <mergeCell ref="B64:D64"/>
    <mergeCell ref="E64:G64"/>
    <mergeCell ref="E14:G14"/>
    <mergeCell ref="B58:D58"/>
    <mergeCell ref="E58:G58"/>
    <mergeCell ref="B59:D59"/>
    <mergeCell ref="E59:G59"/>
    <mergeCell ref="B15:D15"/>
    <mergeCell ref="E15:G15"/>
    <mergeCell ref="B16:D16"/>
    <mergeCell ref="E16:G16"/>
    <mergeCell ref="B19:D19"/>
    <mergeCell ref="B60:D60"/>
    <mergeCell ref="E60:G60"/>
    <mergeCell ref="B5:N11"/>
    <mergeCell ref="B12:D12"/>
    <mergeCell ref="E12:G13"/>
    <mergeCell ref="I12:I13"/>
    <mergeCell ref="J12:J13"/>
    <mergeCell ref="K12:K13"/>
    <mergeCell ref="L12:L13"/>
    <mergeCell ref="M12:M13"/>
    <mergeCell ref="B107:D107"/>
    <mergeCell ref="E107:G107"/>
    <mergeCell ref="B96:D96"/>
    <mergeCell ref="E96:G96"/>
    <mergeCell ref="B100:D100"/>
    <mergeCell ref="E100:G100"/>
    <mergeCell ref="B97:D97"/>
    <mergeCell ref="E97:G97"/>
    <mergeCell ref="B98:D98"/>
    <mergeCell ref="E98:G98"/>
    <mergeCell ref="B168:D168"/>
    <mergeCell ref="E168:G168"/>
    <mergeCell ref="B174:D174"/>
    <mergeCell ref="E174:G174"/>
    <mergeCell ref="B173:D173"/>
    <mergeCell ref="E173:G173"/>
    <mergeCell ref="B171:D171"/>
    <mergeCell ref="E171:G171"/>
    <mergeCell ref="B182:D182"/>
    <mergeCell ref="E182:G182"/>
    <mergeCell ref="B181:D181"/>
    <mergeCell ref="E181:G181"/>
    <mergeCell ref="B180:D180"/>
    <mergeCell ref="E180:G180"/>
    <mergeCell ref="B177:D177"/>
    <mergeCell ref="E177:G177"/>
    <mergeCell ref="B93:D93"/>
    <mergeCell ref="E93:G93"/>
    <mergeCell ref="B95:D95"/>
    <mergeCell ref="E95:G95"/>
    <mergeCell ref="B94:D94"/>
    <mergeCell ref="E94:G94"/>
    <mergeCell ref="B167:D167"/>
    <mergeCell ref="E167:G167"/>
    <mergeCell ref="B40:D40"/>
    <mergeCell ref="E40:G40"/>
    <mergeCell ref="B41:D41"/>
    <mergeCell ref="E41:G41"/>
    <mergeCell ref="B42:D42"/>
    <mergeCell ref="E42:G42"/>
  </mergeCells>
  <printOptions/>
  <pageMargins left="0.39375" right="0.39375" top="0.7875000000000001" bottom="0.984027777777778" header="0.5118055555555556" footer="0.5118055555555556"/>
  <pageSetup horizontalDpi="300" verticalDpi="300" orientation="landscape" paperSize="9" r:id="rId1"/>
  <headerFooter alignWithMargins="0">
    <oddHeader>&amp;RZałącznik nr 2 do informacji o przebiegu wykonania budżetu Gminy  za I półrocze roku 2011 (w złotych)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N209"/>
  <sheetViews>
    <sheetView view="pageLayout" workbookViewId="0" topLeftCell="A1">
      <selection activeCell="A1" sqref="A1:IV16384"/>
    </sheetView>
  </sheetViews>
  <sheetFormatPr defaultColWidth="9.00390625" defaultRowHeight="12.75"/>
  <cols>
    <col min="1" max="1" width="0.9921875" style="1" customWidth="1"/>
    <col min="2" max="2" width="4.8515625" style="1" customWidth="1"/>
    <col min="3" max="3" width="6.421875" style="1" customWidth="1"/>
    <col min="4" max="4" width="6.57421875" style="1" customWidth="1"/>
    <col min="5" max="6" width="9.00390625" style="1" customWidth="1"/>
    <col min="7" max="7" width="30.8515625" style="1" customWidth="1"/>
    <col min="8" max="8" width="0" style="1" hidden="1" customWidth="1"/>
    <col min="9" max="9" width="14.00390625" style="1" customWidth="1"/>
    <col min="10" max="10" width="15.57421875" style="1" customWidth="1"/>
    <col min="11" max="11" width="14.7109375" style="1" customWidth="1"/>
    <col min="12" max="12" width="8.00390625" style="1" customWidth="1"/>
    <col min="13" max="13" width="8.57421875" style="1" customWidth="1"/>
    <col min="14" max="14" width="0" style="1" hidden="1" customWidth="1"/>
    <col min="15" max="16384" width="9.00390625" style="1" customWidth="1"/>
  </cols>
  <sheetData>
    <row r="1" ht="9" customHeight="1"/>
    <row r="2" ht="12.75" customHeight="1" hidden="1"/>
    <row r="3" ht="12.75" hidden="1"/>
    <row r="4" ht="12.75" hidden="1"/>
    <row r="5" spans="2:14" ht="4.5" customHeight="1">
      <c r="B5" s="209" t="s">
        <v>223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2:14" ht="12.75" customHeight="1" hidden="1"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2:14" ht="12.75" customHeight="1" hidden="1"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</row>
    <row r="8" spans="2:14" ht="12.75"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</row>
    <row r="9" spans="2:14" ht="12.75"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</row>
    <row r="10" spans="2:14" ht="12.75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</row>
    <row r="11" spans="2:14" ht="12.75"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</row>
    <row r="12" spans="2:14" ht="46.5" customHeight="1">
      <c r="B12" s="154" t="s">
        <v>0</v>
      </c>
      <c r="C12" s="154"/>
      <c r="D12" s="154"/>
      <c r="E12" s="154" t="s">
        <v>1</v>
      </c>
      <c r="F12" s="154"/>
      <c r="G12" s="154"/>
      <c r="H12" s="3"/>
      <c r="I12" s="155" t="s">
        <v>195</v>
      </c>
      <c r="J12" s="155" t="s">
        <v>213</v>
      </c>
      <c r="K12" s="155" t="s">
        <v>214</v>
      </c>
      <c r="L12" s="157" t="s">
        <v>2</v>
      </c>
      <c r="M12" s="158" t="s">
        <v>3</v>
      </c>
      <c r="N12" s="4"/>
    </row>
    <row r="13" spans="2:14" ht="12.75">
      <c r="B13" s="2" t="s">
        <v>4</v>
      </c>
      <c r="C13" s="2" t="s">
        <v>5</v>
      </c>
      <c r="D13" s="5" t="s">
        <v>6</v>
      </c>
      <c r="E13" s="154"/>
      <c r="F13" s="154"/>
      <c r="G13" s="154"/>
      <c r="H13" s="3"/>
      <c r="I13" s="156"/>
      <c r="J13" s="156"/>
      <c r="K13" s="156"/>
      <c r="L13" s="157"/>
      <c r="M13" s="157"/>
      <c r="N13" s="6"/>
    </row>
    <row r="14" spans="2:13" ht="12.75">
      <c r="B14" s="4">
        <v>1</v>
      </c>
      <c r="C14" s="4">
        <v>2</v>
      </c>
      <c r="D14" s="4">
        <v>3</v>
      </c>
      <c r="E14" s="159">
        <v>4</v>
      </c>
      <c r="F14" s="159"/>
      <c r="G14" s="159"/>
      <c r="H14" s="4"/>
      <c r="I14" s="4">
        <v>5</v>
      </c>
      <c r="J14" s="4">
        <v>6</v>
      </c>
      <c r="K14" s="4">
        <v>7</v>
      </c>
      <c r="L14" s="7">
        <v>8</v>
      </c>
      <c r="M14" s="7">
        <v>9</v>
      </c>
    </row>
    <row r="15" spans="2:13" ht="27.75" customHeight="1">
      <c r="B15" s="194"/>
      <c r="C15" s="195"/>
      <c r="D15" s="196"/>
      <c r="E15" s="197" t="s">
        <v>164</v>
      </c>
      <c r="F15" s="198"/>
      <c r="G15" s="199"/>
      <c r="H15" s="73"/>
      <c r="I15" s="74">
        <f>SUM(I16,I21,I24,I31,I36,I41,I45,I48,I54,I57)</f>
        <v>626325.79</v>
      </c>
      <c r="J15" s="74">
        <f>SUM(J16,J21,J24,J31,J36,J41,J45,J48,J54,J57)</f>
        <v>5064000</v>
      </c>
      <c r="K15" s="74">
        <f>SUM(K16,K21,K24,K31,K36,K41,K45,K48,K54,K57)</f>
        <v>1683046.7</v>
      </c>
      <c r="L15" s="75">
        <f>K15/J15</f>
        <v>0.33235519352290677</v>
      </c>
      <c r="M15" s="75">
        <f>K15/K204</f>
        <v>0.19480855757260568</v>
      </c>
    </row>
    <row r="16" spans="2:13" ht="15" customHeight="1">
      <c r="B16" s="130" t="s">
        <v>7</v>
      </c>
      <c r="C16" s="130"/>
      <c r="D16" s="130"/>
      <c r="E16" s="131" t="s">
        <v>8</v>
      </c>
      <c r="F16" s="131"/>
      <c r="G16" s="131"/>
      <c r="H16" s="8"/>
      <c r="I16" s="9">
        <f>SUM(I19,I17)</f>
        <v>0</v>
      </c>
      <c r="J16" s="9">
        <f>SUM(J19,J17)</f>
        <v>0</v>
      </c>
      <c r="K16" s="9">
        <f>SUM(K19,K17)</f>
        <v>0</v>
      </c>
      <c r="L16" s="76" t="s">
        <v>11</v>
      </c>
      <c r="M16" s="76" t="s">
        <v>11</v>
      </c>
    </row>
    <row r="17" spans="2:13" ht="15" customHeight="1">
      <c r="B17" s="132" t="s">
        <v>196</v>
      </c>
      <c r="C17" s="132"/>
      <c r="D17" s="132"/>
      <c r="E17" s="133" t="s">
        <v>197</v>
      </c>
      <c r="F17" s="133"/>
      <c r="G17" s="133"/>
      <c r="H17" s="4"/>
      <c r="I17" s="11">
        <f>SUM(I18)</f>
        <v>0</v>
      </c>
      <c r="J17" s="11">
        <f>SUM(J18)</f>
        <v>0</v>
      </c>
      <c r="K17" s="11">
        <f>SUM(K18)</f>
        <v>0</v>
      </c>
      <c r="L17" s="52" t="s">
        <v>11</v>
      </c>
      <c r="M17" s="52" t="s">
        <v>11</v>
      </c>
    </row>
    <row r="18" spans="2:14" ht="42.75" customHeight="1">
      <c r="B18" s="149" t="s">
        <v>135</v>
      </c>
      <c r="C18" s="149"/>
      <c r="D18" s="149"/>
      <c r="E18" s="152" t="s">
        <v>136</v>
      </c>
      <c r="F18" s="152"/>
      <c r="G18" s="152"/>
      <c r="H18" s="13"/>
      <c r="I18" s="11">
        <v>0</v>
      </c>
      <c r="J18" s="11">
        <v>0</v>
      </c>
      <c r="K18" s="11">
        <v>0</v>
      </c>
      <c r="L18" s="52" t="s">
        <v>11</v>
      </c>
      <c r="M18" s="52" t="s">
        <v>11</v>
      </c>
      <c r="N18" s="57"/>
    </row>
    <row r="19" spans="2:13" ht="14.25" customHeight="1">
      <c r="B19" s="132" t="s">
        <v>9</v>
      </c>
      <c r="C19" s="132"/>
      <c r="D19" s="132"/>
      <c r="E19" s="133" t="s">
        <v>10</v>
      </c>
      <c r="F19" s="133"/>
      <c r="G19" s="133"/>
      <c r="H19" s="4"/>
      <c r="I19" s="11">
        <f>SUM(I20)</f>
        <v>0</v>
      </c>
      <c r="J19" s="11">
        <f>SUM(J20)</f>
        <v>0</v>
      </c>
      <c r="K19" s="11">
        <f>SUM(K20)</f>
        <v>0</v>
      </c>
      <c r="L19" s="52" t="s">
        <v>11</v>
      </c>
      <c r="M19" s="52" t="s">
        <v>11</v>
      </c>
    </row>
    <row r="20" spans="2:13" ht="14.25" customHeight="1">
      <c r="B20" s="149" t="s">
        <v>14</v>
      </c>
      <c r="C20" s="149"/>
      <c r="D20" s="149"/>
      <c r="E20" s="135" t="s">
        <v>15</v>
      </c>
      <c r="F20" s="135"/>
      <c r="G20" s="135"/>
      <c r="H20" s="13"/>
      <c r="I20" s="11">
        <v>0</v>
      </c>
      <c r="J20" s="11">
        <v>0</v>
      </c>
      <c r="K20" s="11">
        <v>0</v>
      </c>
      <c r="L20" s="52" t="s">
        <v>11</v>
      </c>
      <c r="M20" s="52" t="s">
        <v>11</v>
      </c>
    </row>
    <row r="21" spans="2:13" ht="15" customHeight="1">
      <c r="B21" s="130" t="s">
        <v>16</v>
      </c>
      <c r="C21" s="130"/>
      <c r="D21" s="130"/>
      <c r="E21" s="131" t="s">
        <v>17</v>
      </c>
      <c r="F21" s="131"/>
      <c r="G21" s="131"/>
      <c r="H21" s="8"/>
      <c r="I21" s="9">
        <f aca="true" t="shared" si="0" ref="I21:K22">SUM(I22)</f>
        <v>0</v>
      </c>
      <c r="J21" s="9">
        <f t="shared" si="0"/>
        <v>2000</v>
      </c>
      <c r="K21" s="40">
        <f t="shared" si="0"/>
        <v>570.15</v>
      </c>
      <c r="L21" s="47">
        <f aca="true" t="shared" si="1" ref="L21:L26">K21/J21</f>
        <v>0.28507499999999997</v>
      </c>
      <c r="M21" s="47">
        <f>K21/K204</f>
        <v>6.59934742749688E-05</v>
      </c>
    </row>
    <row r="22" spans="2:13" ht="15" customHeight="1">
      <c r="B22" s="132" t="s">
        <v>18</v>
      </c>
      <c r="C22" s="132"/>
      <c r="D22" s="132"/>
      <c r="E22" s="133" t="s">
        <v>19</v>
      </c>
      <c r="F22" s="133"/>
      <c r="G22" s="133"/>
      <c r="H22" s="4"/>
      <c r="I22" s="11">
        <f t="shared" si="0"/>
        <v>0</v>
      </c>
      <c r="J22" s="11">
        <f t="shared" si="0"/>
        <v>2000</v>
      </c>
      <c r="K22" s="11">
        <f t="shared" si="0"/>
        <v>570.15</v>
      </c>
      <c r="L22" s="46">
        <f t="shared" si="1"/>
        <v>0.28507499999999997</v>
      </c>
      <c r="M22" s="46">
        <f>K22/K204</f>
        <v>6.59934742749688E-05</v>
      </c>
    </row>
    <row r="23" spans="2:13" ht="15.75" customHeight="1">
      <c r="B23" s="149" t="s">
        <v>14</v>
      </c>
      <c r="C23" s="149"/>
      <c r="D23" s="149"/>
      <c r="E23" s="135" t="s">
        <v>15</v>
      </c>
      <c r="F23" s="135"/>
      <c r="G23" s="135"/>
      <c r="H23" s="13"/>
      <c r="I23" s="11">
        <v>0</v>
      </c>
      <c r="J23" s="11">
        <v>2000</v>
      </c>
      <c r="K23" s="11">
        <v>570.15</v>
      </c>
      <c r="L23" s="46">
        <f t="shared" si="1"/>
        <v>0.28507499999999997</v>
      </c>
      <c r="M23" s="46">
        <f>K23/K204</f>
        <v>6.59934742749688E-05</v>
      </c>
    </row>
    <row r="24" spans="2:13" ht="15" customHeight="1">
      <c r="B24" s="130" t="s">
        <v>20</v>
      </c>
      <c r="C24" s="130"/>
      <c r="D24" s="130"/>
      <c r="E24" s="131" t="s">
        <v>21</v>
      </c>
      <c r="F24" s="131"/>
      <c r="G24" s="131"/>
      <c r="H24" s="8"/>
      <c r="I24" s="17">
        <f>SUM(I25,I29)</f>
        <v>16277.68</v>
      </c>
      <c r="J24" s="17">
        <f>SUM(J25,J29)</f>
        <v>1435200</v>
      </c>
      <c r="K24" s="17">
        <f>SUM(K25,K29)</f>
        <v>459550.63</v>
      </c>
      <c r="L24" s="47">
        <f t="shared" si="1"/>
        <v>0.32019971432552957</v>
      </c>
      <c r="M24" s="47">
        <f>K24/K204</f>
        <v>0.053191866489433845</v>
      </c>
    </row>
    <row r="25" spans="2:13" ht="14.25" customHeight="1">
      <c r="B25" s="132" t="s">
        <v>22</v>
      </c>
      <c r="C25" s="132"/>
      <c r="D25" s="132"/>
      <c r="E25" s="133" t="s">
        <v>23</v>
      </c>
      <c r="F25" s="133"/>
      <c r="G25" s="133"/>
      <c r="H25" s="4"/>
      <c r="I25" s="18">
        <f>SUM(I26:I28)</f>
        <v>16277.68</v>
      </c>
      <c r="J25" s="18">
        <f>SUM(J26:J28)</f>
        <v>1350000</v>
      </c>
      <c r="K25" s="18">
        <f>SUM(K26:K28)</f>
        <v>459550.63</v>
      </c>
      <c r="L25" s="46">
        <f t="shared" si="1"/>
        <v>0.3404078740740741</v>
      </c>
      <c r="M25" s="46">
        <f>K25/K204</f>
        <v>0.053191866489433845</v>
      </c>
    </row>
    <row r="26" spans="2:13" ht="14.25" customHeight="1">
      <c r="B26" s="149" t="s">
        <v>198</v>
      </c>
      <c r="C26" s="149"/>
      <c r="D26" s="149"/>
      <c r="E26" s="152" t="s">
        <v>160</v>
      </c>
      <c r="F26" s="152"/>
      <c r="G26" s="152"/>
      <c r="H26" s="4"/>
      <c r="I26" s="18">
        <v>16277.68</v>
      </c>
      <c r="J26" s="18">
        <v>1350000</v>
      </c>
      <c r="K26" s="18">
        <v>459550.63</v>
      </c>
      <c r="L26" s="46">
        <f t="shared" si="1"/>
        <v>0.3404078740740741</v>
      </c>
      <c r="M26" s="46">
        <f>K26/K204</f>
        <v>0.053191866489433845</v>
      </c>
    </row>
    <row r="27" spans="2:13" ht="14.25" customHeight="1">
      <c r="B27" s="149" t="s">
        <v>159</v>
      </c>
      <c r="C27" s="149"/>
      <c r="D27" s="149"/>
      <c r="E27" s="152" t="s">
        <v>160</v>
      </c>
      <c r="F27" s="152"/>
      <c r="G27" s="152"/>
      <c r="H27" s="13"/>
      <c r="I27" s="11">
        <v>0</v>
      </c>
      <c r="J27" s="11">
        <v>0</v>
      </c>
      <c r="K27" s="11">
        <v>0</v>
      </c>
      <c r="L27" s="46">
        <v>0</v>
      </c>
      <c r="M27" s="46">
        <v>0</v>
      </c>
    </row>
    <row r="28" spans="2:13" ht="44.25" customHeight="1">
      <c r="B28" s="149" t="s">
        <v>135</v>
      </c>
      <c r="C28" s="149"/>
      <c r="D28" s="149"/>
      <c r="E28" s="152" t="s">
        <v>136</v>
      </c>
      <c r="F28" s="152"/>
      <c r="G28" s="152"/>
      <c r="H28" s="13"/>
      <c r="I28" s="11">
        <v>0</v>
      </c>
      <c r="J28" s="11">
        <v>0</v>
      </c>
      <c r="K28" s="11">
        <v>0</v>
      </c>
      <c r="L28" s="46">
        <v>0</v>
      </c>
      <c r="M28" s="46">
        <f>K28/K204</f>
        <v>0</v>
      </c>
    </row>
    <row r="29" spans="2:13" ht="15.75" customHeight="1">
      <c r="B29" s="132" t="s">
        <v>199</v>
      </c>
      <c r="C29" s="132"/>
      <c r="D29" s="132"/>
      <c r="E29" s="133" t="s">
        <v>181</v>
      </c>
      <c r="F29" s="133"/>
      <c r="G29" s="133"/>
      <c r="H29" s="13"/>
      <c r="I29" s="11">
        <f>SUM(I30)</f>
        <v>0</v>
      </c>
      <c r="J29" s="11">
        <f>SUM(J30)</f>
        <v>85200</v>
      </c>
      <c r="K29" s="11">
        <f>SUM(K30)</f>
        <v>0</v>
      </c>
      <c r="L29" s="46">
        <f>K29/J29</f>
        <v>0</v>
      </c>
      <c r="M29" s="46">
        <f>K29/K204</f>
        <v>0</v>
      </c>
    </row>
    <row r="30" spans="2:13" ht="46.5" customHeight="1">
      <c r="B30" s="149" t="s">
        <v>135</v>
      </c>
      <c r="C30" s="149"/>
      <c r="D30" s="149"/>
      <c r="E30" s="152" t="s">
        <v>136</v>
      </c>
      <c r="F30" s="152"/>
      <c r="G30" s="152"/>
      <c r="H30" s="13"/>
      <c r="I30" s="11">
        <v>0</v>
      </c>
      <c r="J30" s="11">
        <v>85200</v>
      </c>
      <c r="K30" s="11">
        <v>0</v>
      </c>
      <c r="L30" s="51">
        <f>K30/J30</f>
        <v>0</v>
      </c>
      <c r="M30" s="51">
        <f>K30/K204</f>
        <v>0</v>
      </c>
    </row>
    <row r="31" spans="2:13" ht="16.5" customHeight="1">
      <c r="B31" s="130" t="s">
        <v>28</v>
      </c>
      <c r="C31" s="130"/>
      <c r="D31" s="130"/>
      <c r="E31" s="131" t="s">
        <v>29</v>
      </c>
      <c r="F31" s="131"/>
      <c r="G31" s="131"/>
      <c r="H31" s="8"/>
      <c r="I31" s="9">
        <f>SUM(I32)</f>
        <v>308217.14</v>
      </c>
      <c r="J31" s="9">
        <f>SUM(J32)</f>
        <v>511000</v>
      </c>
      <c r="K31" s="9">
        <f>SUM(K32)</f>
        <v>692895.7</v>
      </c>
      <c r="L31" s="48">
        <f>K31/J31</f>
        <v>1.3559602739726027</v>
      </c>
      <c r="M31" s="48">
        <f>K31/K204</f>
        <v>0.0802009901836122</v>
      </c>
    </row>
    <row r="32" spans="2:13" ht="15.75" customHeight="1">
      <c r="B32" s="132" t="s">
        <v>30</v>
      </c>
      <c r="C32" s="132"/>
      <c r="D32" s="132"/>
      <c r="E32" s="133" t="s">
        <v>31</v>
      </c>
      <c r="F32" s="133"/>
      <c r="G32" s="133"/>
      <c r="H32" s="4"/>
      <c r="I32" s="11">
        <f>SUM(I33:I35)</f>
        <v>308217.14</v>
      </c>
      <c r="J32" s="11">
        <f>SUM(J33:J35)</f>
        <v>511000</v>
      </c>
      <c r="K32" s="11">
        <f>SUM(K33:K35)</f>
        <v>692895.7</v>
      </c>
      <c r="L32" s="46">
        <f>K32/J32</f>
        <v>1.3559602739726027</v>
      </c>
      <c r="M32" s="46">
        <f>K32/K204</f>
        <v>0.0802009901836122</v>
      </c>
    </row>
    <row r="33" spans="2:13" ht="15.75" customHeight="1">
      <c r="B33" s="149" t="s">
        <v>198</v>
      </c>
      <c r="C33" s="149"/>
      <c r="D33" s="149"/>
      <c r="E33" s="152" t="s">
        <v>160</v>
      </c>
      <c r="F33" s="152"/>
      <c r="G33" s="152"/>
      <c r="H33" s="4"/>
      <c r="I33" s="11">
        <v>308217.14</v>
      </c>
      <c r="J33" s="11">
        <v>511000</v>
      </c>
      <c r="K33" s="11">
        <v>692895.7</v>
      </c>
      <c r="L33" s="46">
        <f>K33/J33</f>
        <v>1.3559602739726027</v>
      </c>
      <c r="M33" s="46">
        <f>K33/K204</f>
        <v>0.0802009901836122</v>
      </c>
    </row>
    <row r="34" spans="2:13" ht="16.5" customHeight="1">
      <c r="B34" s="149" t="s">
        <v>159</v>
      </c>
      <c r="C34" s="149"/>
      <c r="D34" s="149"/>
      <c r="E34" s="152" t="s">
        <v>160</v>
      </c>
      <c r="F34" s="152"/>
      <c r="G34" s="152"/>
      <c r="H34" s="13"/>
      <c r="I34" s="11">
        <v>0</v>
      </c>
      <c r="J34" s="11">
        <v>0</v>
      </c>
      <c r="K34" s="11">
        <v>0</v>
      </c>
      <c r="L34" s="46" t="s">
        <v>11</v>
      </c>
      <c r="M34" s="46" t="s">
        <v>11</v>
      </c>
    </row>
    <row r="35" spans="2:13" ht="39" customHeight="1">
      <c r="B35" s="149" t="s">
        <v>26</v>
      </c>
      <c r="C35" s="149"/>
      <c r="D35" s="149"/>
      <c r="E35" s="152" t="s">
        <v>27</v>
      </c>
      <c r="F35" s="152"/>
      <c r="G35" s="152"/>
      <c r="H35" s="13"/>
      <c r="I35" s="11">
        <v>0</v>
      </c>
      <c r="J35" s="11">
        <v>0</v>
      </c>
      <c r="K35" s="11">
        <v>0</v>
      </c>
      <c r="L35" s="50" t="s">
        <v>11</v>
      </c>
      <c r="M35" s="50" t="s">
        <v>11</v>
      </c>
    </row>
    <row r="36" spans="2:13" ht="14.25" customHeight="1">
      <c r="B36" s="130" t="s">
        <v>34</v>
      </c>
      <c r="C36" s="130"/>
      <c r="D36" s="130"/>
      <c r="E36" s="131" t="s">
        <v>35</v>
      </c>
      <c r="F36" s="131"/>
      <c r="G36" s="131"/>
      <c r="H36" s="8"/>
      <c r="I36" s="9">
        <f>SUM(I37)</f>
        <v>301749.67</v>
      </c>
      <c r="J36" s="9">
        <f>SUM(J37)</f>
        <v>2875600</v>
      </c>
      <c r="K36" s="9">
        <f>SUM(K37)</f>
        <v>330030.22000000003</v>
      </c>
      <c r="L36" s="47">
        <f aca="true" t="shared" si="2" ref="L36:L42">K36/J36</f>
        <v>0.11476916817359856</v>
      </c>
      <c r="M36" s="47">
        <f>K36/K204</f>
        <v>0.03820019439363728</v>
      </c>
    </row>
    <row r="37" spans="2:13" ht="15.75" customHeight="1">
      <c r="B37" s="132" t="s">
        <v>36</v>
      </c>
      <c r="C37" s="132"/>
      <c r="D37" s="132"/>
      <c r="E37" s="133" t="s">
        <v>37</v>
      </c>
      <c r="F37" s="133"/>
      <c r="G37" s="133"/>
      <c r="H37" s="4"/>
      <c r="I37" s="11">
        <f>SUM(I38:I39)</f>
        <v>301749.67</v>
      </c>
      <c r="J37" s="11">
        <f>SUM(J38:J40)</f>
        <v>2875600</v>
      </c>
      <c r="K37" s="11">
        <f>SUM(K38:K40)</f>
        <v>330030.22000000003</v>
      </c>
      <c r="L37" s="46">
        <f t="shared" si="2"/>
        <v>0.11476916817359856</v>
      </c>
      <c r="M37" s="46">
        <f>K37/K204</f>
        <v>0.03820019439363728</v>
      </c>
    </row>
    <row r="38" spans="2:13" ht="28.5" customHeight="1">
      <c r="B38" s="134" t="s">
        <v>42</v>
      </c>
      <c r="C38" s="134"/>
      <c r="D38" s="134"/>
      <c r="E38" s="152" t="s">
        <v>43</v>
      </c>
      <c r="F38" s="152"/>
      <c r="G38" s="152"/>
      <c r="H38" s="13"/>
      <c r="I38" s="11">
        <v>12549.2</v>
      </c>
      <c r="J38" s="11">
        <v>35000</v>
      </c>
      <c r="K38" s="11">
        <v>18740.9</v>
      </c>
      <c r="L38" s="46">
        <f t="shared" si="2"/>
        <v>0.5354542857142858</v>
      </c>
      <c r="M38" s="46">
        <f>K38/K204</f>
        <v>0.0021692135438740033</v>
      </c>
    </row>
    <row r="39" spans="2:13" ht="27.75" customHeight="1">
      <c r="B39" s="134" t="s">
        <v>44</v>
      </c>
      <c r="C39" s="134"/>
      <c r="D39" s="134"/>
      <c r="E39" s="152" t="s">
        <v>45</v>
      </c>
      <c r="F39" s="152"/>
      <c r="G39" s="152"/>
      <c r="H39" s="13"/>
      <c r="I39" s="11">
        <v>289200.47</v>
      </c>
      <c r="J39" s="11">
        <v>2498000</v>
      </c>
      <c r="K39" s="11">
        <v>305067.57</v>
      </c>
      <c r="L39" s="51">
        <f t="shared" si="2"/>
        <v>0.12212472778222579</v>
      </c>
      <c r="M39" s="51">
        <f>K39/K204</f>
        <v>0.03531082843624001</v>
      </c>
    </row>
    <row r="40" spans="2:13" ht="17.25" customHeight="1">
      <c r="B40" s="166" t="s">
        <v>198</v>
      </c>
      <c r="C40" s="177"/>
      <c r="D40" s="178"/>
      <c r="E40" s="206" t="s">
        <v>160</v>
      </c>
      <c r="F40" s="207"/>
      <c r="G40" s="208"/>
      <c r="H40" s="13"/>
      <c r="I40" s="11">
        <v>0</v>
      </c>
      <c r="J40" s="11">
        <v>342600</v>
      </c>
      <c r="K40" s="77">
        <v>6221.75</v>
      </c>
      <c r="L40" s="78">
        <f t="shared" si="2"/>
        <v>0.018160391126678343</v>
      </c>
      <c r="M40" s="78">
        <f>K40/K204</f>
        <v>0.0007201524135232607</v>
      </c>
    </row>
    <row r="41" spans="2:13" ht="17.25" customHeight="1">
      <c r="B41" s="130" t="s">
        <v>54</v>
      </c>
      <c r="C41" s="130"/>
      <c r="D41" s="130"/>
      <c r="E41" s="131" t="s">
        <v>55</v>
      </c>
      <c r="F41" s="131"/>
      <c r="G41" s="131"/>
      <c r="H41" s="8"/>
      <c r="I41" s="9">
        <f>SUM(I42)</f>
        <v>81.3</v>
      </c>
      <c r="J41" s="9">
        <f>SUM(J42)</f>
        <v>50200</v>
      </c>
      <c r="K41" s="79">
        <f>SUM(K42)</f>
        <v>0</v>
      </c>
      <c r="L41" s="80">
        <f t="shared" si="2"/>
        <v>0</v>
      </c>
      <c r="M41" s="80">
        <f>K41/K204</f>
        <v>0</v>
      </c>
    </row>
    <row r="42" spans="2:13" ht="15" customHeight="1">
      <c r="B42" s="132" t="s">
        <v>60</v>
      </c>
      <c r="C42" s="132"/>
      <c r="D42" s="132"/>
      <c r="E42" s="133" t="s">
        <v>61</v>
      </c>
      <c r="F42" s="133"/>
      <c r="G42" s="133"/>
      <c r="H42" s="4"/>
      <c r="I42" s="11">
        <f>SUM(I43:I45)</f>
        <v>81.3</v>
      </c>
      <c r="J42" s="11">
        <f>SUM(J43:J44)</f>
        <v>50200</v>
      </c>
      <c r="K42" s="11">
        <f>SUM(K43:K44)</f>
        <v>0</v>
      </c>
      <c r="L42" s="46">
        <f t="shared" si="2"/>
        <v>0</v>
      </c>
      <c r="M42" s="46">
        <f>K42/K204</f>
        <v>0</v>
      </c>
    </row>
    <row r="43" spans="2:13" ht="16.5" customHeight="1">
      <c r="B43" s="134" t="s">
        <v>14</v>
      </c>
      <c r="C43" s="134"/>
      <c r="D43" s="134"/>
      <c r="E43" s="135" t="s">
        <v>15</v>
      </c>
      <c r="F43" s="135"/>
      <c r="G43" s="135"/>
      <c r="H43" s="13"/>
      <c r="I43" s="11">
        <v>81.3</v>
      </c>
      <c r="J43" s="11">
        <v>200</v>
      </c>
      <c r="K43" s="11">
        <v>0</v>
      </c>
      <c r="L43" s="20">
        <f>K42/J42</f>
        <v>0</v>
      </c>
      <c r="M43" s="20">
        <f>K43/K204</f>
        <v>0</v>
      </c>
    </row>
    <row r="44" spans="2:13" ht="16.5" customHeight="1">
      <c r="B44" s="166" t="s">
        <v>198</v>
      </c>
      <c r="C44" s="177"/>
      <c r="D44" s="178"/>
      <c r="E44" s="188" t="s">
        <v>160</v>
      </c>
      <c r="F44" s="189"/>
      <c r="G44" s="190"/>
      <c r="H44" s="13"/>
      <c r="I44" s="11">
        <v>0</v>
      </c>
      <c r="J44" s="11">
        <v>50000</v>
      </c>
      <c r="K44" s="11">
        <v>0</v>
      </c>
      <c r="L44" s="19">
        <f>K44/J44</f>
        <v>0</v>
      </c>
      <c r="M44" s="19">
        <f>K44/K204</f>
        <v>0</v>
      </c>
    </row>
    <row r="45" spans="2:13" ht="16.5" customHeight="1">
      <c r="B45" s="130" t="s">
        <v>128</v>
      </c>
      <c r="C45" s="130"/>
      <c r="D45" s="130"/>
      <c r="E45" s="131" t="s">
        <v>129</v>
      </c>
      <c r="F45" s="131"/>
      <c r="G45" s="131"/>
      <c r="H45" s="8"/>
      <c r="I45" s="9">
        <f>SUM(I46)</f>
        <v>0</v>
      </c>
      <c r="J45" s="9">
        <f>SUM(J46)</f>
        <v>0</v>
      </c>
      <c r="K45" s="9">
        <f>SUM(K46)</f>
        <v>0</v>
      </c>
      <c r="L45" s="48" t="s">
        <v>11</v>
      </c>
      <c r="M45" s="48" t="s">
        <v>11</v>
      </c>
    </row>
    <row r="46" spans="2:13" ht="16.5" customHeight="1">
      <c r="B46" s="132" t="s">
        <v>130</v>
      </c>
      <c r="C46" s="132"/>
      <c r="D46" s="132"/>
      <c r="E46" s="133" t="s">
        <v>131</v>
      </c>
      <c r="F46" s="133"/>
      <c r="G46" s="133"/>
      <c r="H46" s="4"/>
      <c r="I46" s="11">
        <f>SUM(I47:I47)</f>
        <v>0</v>
      </c>
      <c r="J46" s="11">
        <f>SUM(J47:J47)</f>
        <v>0</v>
      </c>
      <c r="K46" s="11">
        <f>SUM(K47:K47)</f>
        <v>0</v>
      </c>
      <c r="L46" s="46" t="s">
        <v>11</v>
      </c>
      <c r="M46" s="46" t="s">
        <v>11</v>
      </c>
    </row>
    <row r="47" spans="2:13" ht="38.25" customHeight="1">
      <c r="B47" s="149" t="s">
        <v>135</v>
      </c>
      <c r="C47" s="149"/>
      <c r="D47" s="149"/>
      <c r="E47" s="152" t="s">
        <v>136</v>
      </c>
      <c r="F47" s="152"/>
      <c r="G47" s="152"/>
      <c r="H47" s="13"/>
      <c r="I47" s="11">
        <v>0</v>
      </c>
      <c r="J47" s="11">
        <v>0</v>
      </c>
      <c r="K47" s="11">
        <v>0</v>
      </c>
      <c r="L47" s="52" t="s">
        <v>11</v>
      </c>
      <c r="M47" s="52" t="s">
        <v>11</v>
      </c>
    </row>
    <row r="48" spans="2:13" ht="15" customHeight="1">
      <c r="B48" s="130" t="s">
        <v>153</v>
      </c>
      <c r="C48" s="130"/>
      <c r="D48" s="130"/>
      <c r="E48" s="136" t="s">
        <v>154</v>
      </c>
      <c r="F48" s="136"/>
      <c r="G48" s="136"/>
      <c r="H48" s="8"/>
      <c r="I48" s="9">
        <f>SUM(I49,I52)</f>
        <v>0</v>
      </c>
      <c r="J48" s="9">
        <f>SUM(J49,J52)</f>
        <v>190000</v>
      </c>
      <c r="K48" s="9">
        <f>SUM(K49,K52)</f>
        <v>200000</v>
      </c>
      <c r="L48" s="47">
        <f>K48/J48</f>
        <v>1.0526315789473684</v>
      </c>
      <c r="M48" s="80">
        <f>K48/K204</f>
        <v>0.02314951303164739</v>
      </c>
    </row>
    <row r="49" spans="2:13" ht="17.25" customHeight="1">
      <c r="B49" s="132" t="s">
        <v>176</v>
      </c>
      <c r="C49" s="132"/>
      <c r="D49" s="132"/>
      <c r="E49" s="133" t="s">
        <v>177</v>
      </c>
      <c r="F49" s="133"/>
      <c r="G49" s="133"/>
      <c r="H49" s="25"/>
      <c r="I49" s="26">
        <f>SUM(I50)</f>
        <v>0</v>
      </c>
      <c r="J49" s="26">
        <f>SUM(J50:J51)</f>
        <v>190000</v>
      </c>
      <c r="K49" s="26">
        <f>SUM(K50:K51)</f>
        <v>200000</v>
      </c>
      <c r="L49" s="46">
        <f>K49/J49</f>
        <v>1.0526315789473684</v>
      </c>
      <c r="M49" s="95">
        <f>K49/K204</f>
        <v>0.02314951303164739</v>
      </c>
    </row>
    <row r="50" spans="2:13" ht="16.5" customHeight="1">
      <c r="B50" s="149" t="s">
        <v>198</v>
      </c>
      <c r="C50" s="149"/>
      <c r="D50" s="149"/>
      <c r="E50" s="152" t="s">
        <v>160</v>
      </c>
      <c r="F50" s="152"/>
      <c r="G50" s="152"/>
      <c r="H50" s="25"/>
      <c r="I50" s="26">
        <v>0</v>
      </c>
      <c r="J50" s="26">
        <v>190000</v>
      </c>
      <c r="K50" s="26">
        <v>0</v>
      </c>
      <c r="L50" s="81">
        <f>K50/J50</f>
        <v>0</v>
      </c>
      <c r="M50" s="96">
        <f>K50/K204</f>
        <v>0</v>
      </c>
    </row>
    <row r="51" spans="2:13" ht="42.75" customHeight="1">
      <c r="B51" s="137" t="s">
        <v>135</v>
      </c>
      <c r="C51" s="138"/>
      <c r="D51" s="139"/>
      <c r="E51" s="200" t="s">
        <v>136</v>
      </c>
      <c r="F51" s="201"/>
      <c r="G51" s="202"/>
      <c r="H51" s="25"/>
      <c r="I51" s="26">
        <v>0</v>
      </c>
      <c r="J51" s="26">
        <v>0</v>
      </c>
      <c r="K51" s="82">
        <v>200000</v>
      </c>
      <c r="L51" s="78">
        <v>0</v>
      </c>
      <c r="M51" s="95">
        <f>K51/K204</f>
        <v>0.02314951303164739</v>
      </c>
    </row>
    <row r="52" spans="2:13" ht="13.5" customHeight="1">
      <c r="B52" s="182" t="s">
        <v>180</v>
      </c>
      <c r="C52" s="183"/>
      <c r="D52" s="184"/>
      <c r="E52" s="203" t="s">
        <v>181</v>
      </c>
      <c r="F52" s="204"/>
      <c r="G52" s="205"/>
      <c r="H52" s="4"/>
      <c r="I52" s="11">
        <f>SUM(I53)</f>
        <v>0</v>
      </c>
      <c r="J52" s="11">
        <f>SUM(J53)</f>
        <v>0</v>
      </c>
      <c r="K52" s="77">
        <f>SUM(K53)</f>
        <v>0</v>
      </c>
      <c r="L52" s="83" t="s">
        <v>11</v>
      </c>
      <c r="M52" s="83" t="s">
        <v>11</v>
      </c>
    </row>
    <row r="53" spans="2:13" ht="39.75" customHeight="1">
      <c r="B53" s="137" t="s">
        <v>135</v>
      </c>
      <c r="C53" s="138"/>
      <c r="D53" s="139"/>
      <c r="E53" s="140" t="s">
        <v>136</v>
      </c>
      <c r="F53" s="141"/>
      <c r="G53" s="142"/>
      <c r="H53" s="13"/>
      <c r="I53" s="11">
        <v>0</v>
      </c>
      <c r="J53" s="11">
        <v>0</v>
      </c>
      <c r="K53" s="77">
        <v>0</v>
      </c>
      <c r="L53" s="83" t="s">
        <v>11</v>
      </c>
      <c r="M53" s="83" t="s">
        <v>11</v>
      </c>
    </row>
    <row r="54" spans="2:13" ht="21.75" customHeight="1">
      <c r="B54" s="130" t="s">
        <v>200</v>
      </c>
      <c r="C54" s="130"/>
      <c r="D54" s="130"/>
      <c r="E54" s="136" t="s">
        <v>202</v>
      </c>
      <c r="F54" s="136"/>
      <c r="G54" s="136"/>
      <c r="H54" s="32"/>
      <c r="I54" s="33">
        <f aca="true" t="shared" si="3" ref="I54:K55">SUM(I55)</f>
        <v>0</v>
      </c>
      <c r="J54" s="33">
        <f t="shared" si="3"/>
        <v>0</v>
      </c>
      <c r="K54" s="33">
        <f t="shared" si="3"/>
        <v>0</v>
      </c>
      <c r="L54" s="84" t="s">
        <v>11</v>
      </c>
      <c r="M54" s="84" t="s">
        <v>11</v>
      </c>
    </row>
    <row r="55" spans="2:14" ht="17.25" customHeight="1">
      <c r="B55" s="132" t="s">
        <v>201</v>
      </c>
      <c r="C55" s="132"/>
      <c r="D55" s="132"/>
      <c r="E55" s="133" t="s">
        <v>203</v>
      </c>
      <c r="F55" s="133"/>
      <c r="G55" s="133"/>
      <c r="H55" s="32"/>
      <c r="I55" s="64">
        <f t="shared" si="3"/>
        <v>0</v>
      </c>
      <c r="J55" s="64">
        <f t="shared" si="3"/>
        <v>0</v>
      </c>
      <c r="K55" s="64">
        <f t="shared" si="3"/>
        <v>0</v>
      </c>
      <c r="L55" s="83" t="s">
        <v>11</v>
      </c>
      <c r="M55" s="83" t="s">
        <v>11</v>
      </c>
      <c r="N55" s="58"/>
    </row>
    <row r="56" spans="2:13" ht="16.5" customHeight="1">
      <c r="B56" s="149" t="s">
        <v>198</v>
      </c>
      <c r="C56" s="149"/>
      <c r="D56" s="149"/>
      <c r="E56" s="152" t="s">
        <v>160</v>
      </c>
      <c r="F56" s="152"/>
      <c r="G56" s="152"/>
      <c r="H56" s="29"/>
      <c r="I56" s="30">
        <v>0</v>
      </c>
      <c r="J56" s="30">
        <v>0</v>
      </c>
      <c r="K56" s="30">
        <v>0</v>
      </c>
      <c r="L56" s="83" t="s">
        <v>11</v>
      </c>
      <c r="M56" s="83" t="s">
        <v>11</v>
      </c>
    </row>
    <row r="57" spans="2:13" ht="17.25" customHeight="1">
      <c r="B57" s="130" t="s">
        <v>155</v>
      </c>
      <c r="C57" s="130"/>
      <c r="D57" s="130"/>
      <c r="E57" s="136" t="s">
        <v>156</v>
      </c>
      <c r="F57" s="136"/>
      <c r="G57" s="136"/>
      <c r="H57" s="32"/>
      <c r="I57" s="33">
        <f aca="true" t="shared" si="4" ref="I57:K58">SUM(I58)</f>
        <v>0</v>
      </c>
      <c r="J57" s="33">
        <f t="shared" si="4"/>
        <v>0</v>
      </c>
      <c r="K57" s="33">
        <f t="shared" si="4"/>
        <v>0</v>
      </c>
      <c r="L57" s="84" t="s">
        <v>11</v>
      </c>
      <c r="M57" s="84" t="s">
        <v>11</v>
      </c>
    </row>
    <row r="58" spans="2:13" ht="14.25" customHeight="1">
      <c r="B58" s="132" t="s">
        <v>157</v>
      </c>
      <c r="C58" s="132"/>
      <c r="D58" s="132"/>
      <c r="E58" s="133" t="s">
        <v>158</v>
      </c>
      <c r="F58" s="133"/>
      <c r="G58" s="133"/>
      <c r="H58" s="29"/>
      <c r="I58" s="60">
        <f t="shared" si="4"/>
        <v>0</v>
      </c>
      <c r="J58" s="60">
        <f t="shared" si="4"/>
        <v>0</v>
      </c>
      <c r="K58" s="60">
        <f t="shared" si="4"/>
        <v>0</v>
      </c>
      <c r="L58" s="83" t="s">
        <v>11</v>
      </c>
      <c r="M58" s="83" t="s">
        <v>11</v>
      </c>
    </row>
    <row r="59" spans="2:13" ht="44.25" customHeight="1">
      <c r="B59" s="149" t="s">
        <v>135</v>
      </c>
      <c r="C59" s="149"/>
      <c r="D59" s="149"/>
      <c r="E59" s="152" t="s">
        <v>136</v>
      </c>
      <c r="F59" s="152"/>
      <c r="G59" s="152"/>
      <c r="H59" s="29"/>
      <c r="I59" s="65">
        <v>0</v>
      </c>
      <c r="J59" s="65">
        <v>0</v>
      </c>
      <c r="K59" s="65">
        <v>0</v>
      </c>
      <c r="L59" s="83" t="s">
        <v>11</v>
      </c>
      <c r="M59" s="83" t="s">
        <v>11</v>
      </c>
    </row>
    <row r="60" spans="2:13" ht="29.25" customHeight="1">
      <c r="B60" s="194"/>
      <c r="C60" s="195"/>
      <c r="D60" s="196"/>
      <c r="E60" s="197" t="s">
        <v>191</v>
      </c>
      <c r="F60" s="198"/>
      <c r="G60" s="199"/>
      <c r="H60" s="73"/>
      <c r="I60" s="85">
        <f>SUM(I61,I64,I67,I76,I80,I95,I100,I103,I106,I144,I151,I161,I193,I196,)</f>
        <v>6313668.18</v>
      </c>
      <c r="J60" s="85">
        <f>SUM(J61,J64,J67,J76,J80,J95,J100,J103,J106,J144,J151,J161,J193,J196,)</f>
        <v>13507142.8</v>
      </c>
      <c r="K60" s="85">
        <f>SUM(K61,K64,K67,K76,K80,K95,K100,K103,K106,K144,K151,K161,K193,K196,)</f>
        <v>6956443.89</v>
      </c>
      <c r="L60" s="86">
        <f>K60/J60</f>
        <v>0.5150196450133036</v>
      </c>
      <c r="M60" s="86">
        <f>K60/K204</f>
        <v>0.8051914424273943</v>
      </c>
    </row>
    <row r="61" spans="2:13" ht="12.75">
      <c r="B61" s="130" t="s">
        <v>7</v>
      </c>
      <c r="C61" s="130"/>
      <c r="D61" s="130"/>
      <c r="E61" s="131" t="s">
        <v>8</v>
      </c>
      <c r="F61" s="131"/>
      <c r="G61" s="131"/>
      <c r="H61" s="8"/>
      <c r="I61" s="61">
        <f>SUM(I62)</f>
        <v>808.7</v>
      </c>
      <c r="J61" s="61">
        <f>SUM(J62)</f>
        <v>1453.5</v>
      </c>
      <c r="K61" s="61">
        <f>SUM(K62)</f>
        <v>1453.5</v>
      </c>
      <c r="L61" s="10">
        <f>K61/J61</f>
        <v>1</v>
      </c>
      <c r="M61" s="10">
        <f>K61/K204</f>
        <v>0.0001682390859574974</v>
      </c>
    </row>
    <row r="62" spans="2:13" ht="12.75">
      <c r="B62" s="132" t="s">
        <v>9</v>
      </c>
      <c r="C62" s="132"/>
      <c r="D62" s="132"/>
      <c r="E62" s="133" t="s">
        <v>10</v>
      </c>
      <c r="F62" s="133"/>
      <c r="G62" s="133"/>
      <c r="H62" s="4"/>
      <c r="I62" s="11">
        <f>SUM(I63:I63)</f>
        <v>808.7</v>
      </c>
      <c r="J62" s="11">
        <f>SUM(J63:J63)</f>
        <v>1453.5</v>
      </c>
      <c r="K62" s="11">
        <f>SUM(K63:K63)</f>
        <v>1453.5</v>
      </c>
      <c r="L62" s="12">
        <f>K62/J62</f>
        <v>1</v>
      </c>
      <c r="M62" s="12">
        <f>K62/K204</f>
        <v>0.0001682390859574974</v>
      </c>
    </row>
    <row r="63" spans="2:13" ht="48" customHeight="1">
      <c r="B63" s="149" t="s">
        <v>12</v>
      </c>
      <c r="C63" s="149"/>
      <c r="D63" s="149"/>
      <c r="E63" s="140" t="s">
        <v>215</v>
      </c>
      <c r="F63" s="141"/>
      <c r="G63" s="142"/>
      <c r="H63" s="13"/>
      <c r="I63" s="11">
        <v>808.7</v>
      </c>
      <c r="J63" s="11">
        <v>1453.5</v>
      </c>
      <c r="K63" s="11">
        <v>1453.5</v>
      </c>
      <c r="L63" s="14">
        <f>K63/J63</f>
        <v>1</v>
      </c>
      <c r="M63" s="14">
        <f>K63/K204</f>
        <v>0.0001682390859574974</v>
      </c>
    </row>
    <row r="64" spans="2:13" ht="13.5" customHeight="1">
      <c r="B64" s="130" t="s">
        <v>16</v>
      </c>
      <c r="C64" s="130"/>
      <c r="D64" s="130"/>
      <c r="E64" s="131" t="s">
        <v>17</v>
      </c>
      <c r="F64" s="131"/>
      <c r="G64" s="131"/>
      <c r="H64" s="8"/>
      <c r="I64" s="9">
        <f>SUM(I65)</f>
        <v>0</v>
      </c>
      <c r="J64" s="9">
        <f>SUM(J65)</f>
        <v>0</v>
      </c>
      <c r="K64" s="9">
        <f>SUM(K65)</f>
        <v>0.53</v>
      </c>
      <c r="L64" s="87">
        <v>0</v>
      </c>
      <c r="M64" s="87">
        <f>K64/K204</f>
        <v>6.134620953386559E-08</v>
      </c>
    </row>
    <row r="65" spans="2:13" ht="13.5" customHeight="1">
      <c r="B65" s="132" t="s">
        <v>18</v>
      </c>
      <c r="C65" s="132"/>
      <c r="D65" s="132"/>
      <c r="E65" s="133" t="s">
        <v>19</v>
      </c>
      <c r="F65" s="133"/>
      <c r="G65" s="133"/>
      <c r="H65" s="4"/>
      <c r="I65" s="11">
        <f>SUM(I66:I66)</f>
        <v>0</v>
      </c>
      <c r="J65" s="11">
        <f>SUM(J66:J66)</f>
        <v>0</v>
      </c>
      <c r="K65" s="11">
        <f>SUM(K66:K66)</f>
        <v>0.53</v>
      </c>
      <c r="L65" s="14">
        <v>0</v>
      </c>
      <c r="M65" s="14">
        <f>K65/K204</f>
        <v>6.134620953386559E-08</v>
      </c>
    </row>
    <row r="66" spans="2:13" ht="13.5" customHeight="1">
      <c r="B66" s="149" t="s">
        <v>24</v>
      </c>
      <c r="C66" s="149"/>
      <c r="D66" s="149"/>
      <c r="E66" s="135" t="s">
        <v>25</v>
      </c>
      <c r="F66" s="135"/>
      <c r="G66" s="135"/>
      <c r="H66" s="13"/>
      <c r="I66" s="11">
        <v>0</v>
      </c>
      <c r="J66" s="11">
        <v>0</v>
      </c>
      <c r="K66" s="11">
        <v>0.53</v>
      </c>
      <c r="L66" s="14">
        <v>0</v>
      </c>
      <c r="M66" s="14">
        <f>K66/K204</f>
        <v>6.134620953386559E-08</v>
      </c>
    </row>
    <row r="67" spans="2:13" ht="12.75">
      <c r="B67" s="130" t="s">
        <v>34</v>
      </c>
      <c r="C67" s="130"/>
      <c r="D67" s="130"/>
      <c r="E67" s="131" t="s">
        <v>35</v>
      </c>
      <c r="F67" s="131"/>
      <c r="G67" s="131"/>
      <c r="H67" s="8"/>
      <c r="I67" s="9">
        <f>SUM(I68,I74)</f>
        <v>561341.98</v>
      </c>
      <c r="J67" s="9">
        <f>SUM(J68,J74)</f>
        <v>1693428</v>
      </c>
      <c r="K67" s="9">
        <f>SUM(K68,K74)</f>
        <v>569421.99</v>
      </c>
      <c r="L67" s="21">
        <f aca="true" t="shared" si="5" ref="L67:L130">K67/J67</f>
        <v>0.3362540302864958</v>
      </c>
      <c r="M67" s="21">
        <f>K67/K204</f>
        <v>0.06590920889005795</v>
      </c>
    </row>
    <row r="68" spans="2:13" ht="12.75">
      <c r="B68" s="132" t="s">
        <v>36</v>
      </c>
      <c r="C68" s="132"/>
      <c r="D68" s="132"/>
      <c r="E68" s="133" t="s">
        <v>37</v>
      </c>
      <c r="F68" s="133"/>
      <c r="G68" s="133"/>
      <c r="H68" s="4"/>
      <c r="I68" s="11">
        <f>SUM(I69:I73)</f>
        <v>455208.41000000003</v>
      </c>
      <c r="J68" s="11">
        <f>SUM(J69:J73)</f>
        <v>1445000</v>
      </c>
      <c r="K68" s="11">
        <f>SUM(K69:K73)</f>
        <v>436427.38</v>
      </c>
      <c r="L68" s="19">
        <f t="shared" si="5"/>
        <v>0.3020258685121107</v>
      </c>
      <c r="M68" s="19">
        <f>K68/K204</f>
        <v>0.050515406603388636</v>
      </c>
    </row>
    <row r="69" spans="2:13" ht="29.25" customHeight="1">
      <c r="B69" s="149" t="s">
        <v>38</v>
      </c>
      <c r="C69" s="149"/>
      <c r="D69" s="149"/>
      <c r="E69" s="152" t="s">
        <v>39</v>
      </c>
      <c r="F69" s="152"/>
      <c r="G69" s="152"/>
      <c r="H69" s="13"/>
      <c r="I69" s="11">
        <v>56758.14</v>
      </c>
      <c r="J69" s="11">
        <v>100000</v>
      </c>
      <c r="K69" s="11">
        <v>50481.19</v>
      </c>
      <c r="L69" s="20">
        <f t="shared" si="5"/>
        <v>0.5048119</v>
      </c>
      <c r="M69" s="20">
        <f>K69/K204</f>
        <v>0.00584307482879034</v>
      </c>
    </row>
    <row r="70" spans="2:13" ht="53.25" customHeight="1">
      <c r="B70" s="134" t="s">
        <v>40</v>
      </c>
      <c r="C70" s="134"/>
      <c r="D70" s="134"/>
      <c r="E70" s="152" t="s">
        <v>41</v>
      </c>
      <c r="F70" s="152"/>
      <c r="G70" s="152"/>
      <c r="H70" s="13"/>
      <c r="I70" s="11">
        <v>341484.37</v>
      </c>
      <c r="J70" s="11">
        <v>1240000</v>
      </c>
      <c r="K70" s="11">
        <v>334454.79</v>
      </c>
      <c r="L70" s="20">
        <f t="shared" si="5"/>
        <v>0.26972160483870966</v>
      </c>
      <c r="M70" s="20">
        <f>K70/K204</f>
        <v>0.03871232759800945</v>
      </c>
    </row>
    <row r="71" spans="2:13" ht="19.5" customHeight="1">
      <c r="B71" s="134" t="s">
        <v>46</v>
      </c>
      <c r="C71" s="134"/>
      <c r="D71" s="134"/>
      <c r="E71" s="135" t="s">
        <v>47</v>
      </c>
      <c r="F71" s="135"/>
      <c r="G71" s="135"/>
      <c r="H71" s="13"/>
      <c r="I71" s="11">
        <v>0</v>
      </c>
      <c r="J71" s="11">
        <v>5000</v>
      </c>
      <c r="K71" s="11">
        <v>0</v>
      </c>
      <c r="L71" s="20">
        <f t="shared" si="5"/>
        <v>0</v>
      </c>
      <c r="M71" s="20">
        <f>K71/K204</f>
        <v>0</v>
      </c>
    </row>
    <row r="72" spans="2:13" ht="12" customHeight="1">
      <c r="B72" s="166" t="s">
        <v>24</v>
      </c>
      <c r="C72" s="167"/>
      <c r="D72" s="168"/>
      <c r="E72" s="135" t="s">
        <v>25</v>
      </c>
      <c r="F72" s="135"/>
      <c r="G72" s="135"/>
      <c r="H72" s="13"/>
      <c r="I72" s="11">
        <v>50087.16</v>
      </c>
      <c r="J72" s="11">
        <v>90000</v>
      </c>
      <c r="K72" s="11">
        <v>45954.16</v>
      </c>
      <c r="L72" s="20">
        <f t="shared" si="5"/>
        <v>0.5106017777777778</v>
      </c>
      <c r="M72" s="20">
        <f>K72/K204</f>
        <v>0.0053190821288920465</v>
      </c>
    </row>
    <row r="73" spans="2:13" ht="12.75">
      <c r="B73" s="134" t="s">
        <v>32</v>
      </c>
      <c r="C73" s="134"/>
      <c r="D73" s="134"/>
      <c r="E73" s="135" t="s">
        <v>33</v>
      </c>
      <c r="F73" s="135"/>
      <c r="G73" s="135"/>
      <c r="H73" s="13"/>
      <c r="I73" s="11">
        <v>6878.74</v>
      </c>
      <c r="J73" s="11">
        <v>10000</v>
      </c>
      <c r="K73" s="11">
        <v>5537.24</v>
      </c>
      <c r="L73" s="20">
        <f t="shared" si="5"/>
        <v>0.553724</v>
      </c>
      <c r="M73" s="20">
        <f>K73/K204</f>
        <v>0.000640922047696796</v>
      </c>
    </row>
    <row r="74" spans="2:13" ht="12.75">
      <c r="B74" s="132" t="s">
        <v>48</v>
      </c>
      <c r="C74" s="132"/>
      <c r="D74" s="132"/>
      <c r="E74" s="133" t="s">
        <v>10</v>
      </c>
      <c r="F74" s="133"/>
      <c r="G74" s="133"/>
      <c r="H74" s="4"/>
      <c r="I74" s="11">
        <f>SUM(I75)</f>
        <v>106133.57</v>
      </c>
      <c r="J74" s="11">
        <f>SUM(J75)</f>
        <v>248428</v>
      </c>
      <c r="K74" s="11">
        <f>SUM(K75)</f>
        <v>132994.61</v>
      </c>
      <c r="L74" s="19">
        <f t="shared" si="5"/>
        <v>0.5353446873943355</v>
      </c>
      <c r="M74" s="19">
        <f>K74/K204</f>
        <v>0.01539380228666931</v>
      </c>
    </row>
    <row r="75" spans="2:13" ht="12.75">
      <c r="B75" s="134" t="s">
        <v>32</v>
      </c>
      <c r="C75" s="134"/>
      <c r="D75" s="134"/>
      <c r="E75" s="135" t="s">
        <v>33</v>
      </c>
      <c r="F75" s="135"/>
      <c r="G75" s="135"/>
      <c r="H75" s="13"/>
      <c r="I75" s="11">
        <v>106133.57</v>
      </c>
      <c r="J75" s="11">
        <v>248428</v>
      </c>
      <c r="K75" s="11">
        <v>132994.61</v>
      </c>
      <c r="L75" s="20">
        <f t="shared" si="5"/>
        <v>0.5353446873943355</v>
      </c>
      <c r="M75" s="20">
        <f>K75/K204</f>
        <v>0.01539380228666931</v>
      </c>
    </row>
    <row r="76" spans="2:13" ht="12.75">
      <c r="B76" s="130" t="s">
        <v>49</v>
      </c>
      <c r="C76" s="130"/>
      <c r="D76" s="130"/>
      <c r="E76" s="131" t="s">
        <v>50</v>
      </c>
      <c r="F76" s="131"/>
      <c r="G76" s="131"/>
      <c r="H76" s="8"/>
      <c r="I76" s="9">
        <f>SUM(I77)</f>
        <v>20002.03</v>
      </c>
      <c r="J76" s="9">
        <f>SUM(J77)</f>
        <v>100100</v>
      </c>
      <c r="K76" s="9">
        <f>SUM(K77)</f>
        <v>57897.69</v>
      </c>
      <c r="L76" s="21">
        <f t="shared" si="5"/>
        <v>0.5783985014985015</v>
      </c>
      <c r="M76" s="21">
        <f>K76/K204</f>
        <v>0.006701516645786405</v>
      </c>
    </row>
    <row r="77" spans="2:13" ht="12.75">
      <c r="B77" s="132" t="s">
        <v>51</v>
      </c>
      <c r="C77" s="132"/>
      <c r="D77" s="132"/>
      <c r="E77" s="133" t="s">
        <v>10</v>
      </c>
      <c r="F77" s="133"/>
      <c r="G77" s="133"/>
      <c r="H77" s="4"/>
      <c r="I77" s="11">
        <f>SUM(I78:I78)</f>
        <v>20002.03</v>
      </c>
      <c r="J77" s="11">
        <f>SUM(J78:J79)</f>
        <v>100100</v>
      </c>
      <c r="K77" s="11">
        <f>SUM(K78:K79)</f>
        <v>57897.69</v>
      </c>
      <c r="L77" s="19">
        <f t="shared" si="5"/>
        <v>0.5783985014985015</v>
      </c>
      <c r="M77" s="19">
        <f>K77/K204</f>
        <v>0.006701516645786405</v>
      </c>
    </row>
    <row r="78" spans="2:13" ht="12.75">
      <c r="B78" s="134" t="s">
        <v>52</v>
      </c>
      <c r="C78" s="134"/>
      <c r="D78" s="134"/>
      <c r="E78" s="135" t="s">
        <v>53</v>
      </c>
      <c r="F78" s="135"/>
      <c r="G78" s="135"/>
      <c r="H78" s="13"/>
      <c r="I78" s="11">
        <v>20002.03</v>
      </c>
      <c r="J78" s="11">
        <v>100000</v>
      </c>
      <c r="K78" s="11">
        <v>57778.14</v>
      </c>
      <c r="L78" s="20">
        <f t="shared" si="5"/>
        <v>0.5777814</v>
      </c>
      <c r="M78" s="20">
        <f>K78/K204</f>
        <v>0.006687679024371737</v>
      </c>
    </row>
    <row r="79" spans="2:13" ht="12.75">
      <c r="B79" s="166" t="s">
        <v>24</v>
      </c>
      <c r="C79" s="177"/>
      <c r="D79" s="178"/>
      <c r="E79" s="188" t="s">
        <v>25</v>
      </c>
      <c r="F79" s="189"/>
      <c r="G79" s="190"/>
      <c r="H79" s="13"/>
      <c r="I79" s="11">
        <v>0</v>
      </c>
      <c r="J79" s="11">
        <v>100</v>
      </c>
      <c r="K79" s="11">
        <v>119.55</v>
      </c>
      <c r="L79" s="20">
        <f t="shared" si="5"/>
        <v>1.1955</v>
      </c>
      <c r="M79" s="20">
        <f>K79/K204</f>
        <v>1.3837621414667228E-05</v>
      </c>
    </row>
    <row r="80" spans="2:13" ht="12.75">
      <c r="B80" s="130" t="s">
        <v>54</v>
      </c>
      <c r="C80" s="130"/>
      <c r="D80" s="130"/>
      <c r="E80" s="131" t="s">
        <v>55</v>
      </c>
      <c r="F80" s="131"/>
      <c r="G80" s="131"/>
      <c r="H80" s="8"/>
      <c r="I80" s="9">
        <f>SUM(I81,I84,I88,I90,I92)</f>
        <v>72397.85</v>
      </c>
      <c r="J80" s="9">
        <f>SUM(J81,J84,J88,J90,J92)</f>
        <v>307700</v>
      </c>
      <c r="K80" s="9">
        <f>SUM(K81,K84,K88,K90,K92)</f>
        <v>274982.4</v>
      </c>
      <c r="L80" s="21">
        <f t="shared" si="5"/>
        <v>0.8936704582385441</v>
      </c>
      <c r="M80" s="21">
        <f>K80/K204</f>
        <v>0.03182854326136838</v>
      </c>
    </row>
    <row r="81" spans="2:13" ht="12.75">
      <c r="B81" s="132" t="s">
        <v>56</v>
      </c>
      <c r="C81" s="132"/>
      <c r="D81" s="132"/>
      <c r="E81" s="133" t="s">
        <v>57</v>
      </c>
      <c r="F81" s="133"/>
      <c r="G81" s="133"/>
      <c r="H81" s="4"/>
      <c r="I81" s="11">
        <f>SUM(I82:I83)</f>
        <v>31906.2</v>
      </c>
      <c r="J81" s="11">
        <f>SUM(J82:J83)</f>
        <v>59317</v>
      </c>
      <c r="K81" s="11">
        <f>SUM(K82:K83)</f>
        <v>31513.95</v>
      </c>
      <c r="L81" s="19">
        <f t="shared" si="5"/>
        <v>0.5312802400660857</v>
      </c>
      <c r="M81" s="19">
        <f>K81/K204</f>
        <v>0.0036476629810184213</v>
      </c>
    </row>
    <row r="82" spans="2:13" ht="45" customHeight="1">
      <c r="B82" s="149" t="s">
        <v>12</v>
      </c>
      <c r="C82" s="149"/>
      <c r="D82" s="149"/>
      <c r="E82" s="152" t="s">
        <v>215</v>
      </c>
      <c r="F82" s="152"/>
      <c r="G82" s="152"/>
      <c r="H82" s="13"/>
      <c r="I82" s="11">
        <v>31900</v>
      </c>
      <c r="J82" s="11">
        <v>59167</v>
      </c>
      <c r="K82" s="11">
        <v>31500</v>
      </c>
      <c r="L82" s="20">
        <f t="shared" si="5"/>
        <v>0.5323913668092011</v>
      </c>
      <c r="M82" s="20">
        <f>K82/K204</f>
        <v>0.003646048302484464</v>
      </c>
    </row>
    <row r="83" spans="2:13" ht="38.25" customHeight="1">
      <c r="B83" s="149" t="s">
        <v>58</v>
      </c>
      <c r="C83" s="149"/>
      <c r="D83" s="149"/>
      <c r="E83" s="152" t="s">
        <v>59</v>
      </c>
      <c r="F83" s="152"/>
      <c r="G83" s="152"/>
      <c r="H83" s="13"/>
      <c r="I83" s="11">
        <v>6.2</v>
      </c>
      <c r="J83" s="11">
        <v>150</v>
      </c>
      <c r="K83" s="11">
        <v>13.95</v>
      </c>
      <c r="L83" s="20">
        <f t="shared" si="5"/>
        <v>0.093</v>
      </c>
      <c r="M83" s="20">
        <f>K83/K204</f>
        <v>1.6146785339574055E-06</v>
      </c>
    </row>
    <row r="84" spans="2:13" ht="12.75">
      <c r="B84" s="132" t="s">
        <v>60</v>
      </c>
      <c r="C84" s="132"/>
      <c r="D84" s="132"/>
      <c r="E84" s="133" t="s">
        <v>61</v>
      </c>
      <c r="F84" s="133"/>
      <c r="G84" s="133"/>
      <c r="H84" s="4"/>
      <c r="I84" s="11">
        <f>SUM(I85:I87)</f>
        <v>17317.68</v>
      </c>
      <c r="J84" s="11">
        <f>SUM(J85:J87)</f>
        <v>21630</v>
      </c>
      <c r="K84" s="11">
        <f>SUM(K85:K87)</f>
        <v>16716.07</v>
      </c>
      <c r="L84" s="19">
        <f t="shared" si="5"/>
        <v>0.7728187702265372</v>
      </c>
      <c r="M84" s="19">
        <f>K84/K204</f>
        <v>0.0019348444015146499</v>
      </c>
    </row>
    <row r="85" spans="2:13" ht="12.75">
      <c r="B85" s="134" t="s">
        <v>62</v>
      </c>
      <c r="C85" s="134"/>
      <c r="D85" s="134"/>
      <c r="E85" s="135" t="s">
        <v>63</v>
      </c>
      <c r="F85" s="135"/>
      <c r="G85" s="135"/>
      <c r="H85" s="13"/>
      <c r="I85" s="11">
        <v>0</v>
      </c>
      <c r="J85" s="11">
        <v>3000</v>
      </c>
      <c r="K85" s="11">
        <v>1.62</v>
      </c>
      <c r="L85" s="20">
        <f t="shared" si="5"/>
        <v>0.00054</v>
      </c>
      <c r="M85" s="20">
        <f>K85/K204</f>
        <v>1.8751105555634387E-07</v>
      </c>
    </row>
    <row r="86" spans="2:13" ht="12.75">
      <c r="B86" s="149" t="s">
        <v>24</v>
      </c>
      <c r="C86" s="149"/>
      <c r="D86" s="149"/>
      <c r="E86" s="135" t="s">
        <v>25</v>
      </c>
      <c r="F86" s="135"/>
      <c r="G86" s="135"/>
      <c r="H86" s="13"/>
      <c r="I86" s="11">
        <v>2.08</v>
      </c>
      <c r="J86" s="11">
        <v>5930</v>
      </c>
      <c r="K86" s="11">
        <v>3.05</v>
      </c>
      <c r="L86" s="20">
        <f t="shared" si="5"/>
        <v>0.0005143338954468802</v>
      </c>
      <c r="M86" s="20">
        <f>K86/K204</f>
        <v>3.530300737326227E-07</v>
      </c>
    </row>
    <row r="87" spans="2:13" ht="12.75">
      <c r="B87" s="134" t="s">
        <v>32</v>
      </c>
      <c r="C87" s="134"/>
      <c r="D87" s="134"/>
      <c r="E87" s="135" t="s">
        <v>33</v>
      </c>
      <c r="F87" s="135"/>
      <c r="G87" s="135"/>
      <c r="H87" s="13"/>
      <c r="I87" s="11">
        <v>17315.6</v>
      </c>
      <c r="J87" s="11">
        <v>12700</v>
      </c>
      <c r="K87" s="11">
        <v>16711.4</v>
      </c>
      <c r="L87" s="20">
        <f t="shared" si="5"/>
        <v>1.3158582677165356</v>
      </c>
      <c r="M87" s="20">
        <f>K87/K204</f>
        <v>0.0019343038603853611</v>
      </c>
    </row>
    <row r="88" spans="2:13" ht="12.75">
      <c r="B88" s="132" t="s">
        <v>204</v>
      </c>
      <c r="C88" s="132"/>
      <c r="D88" s="132"/>
      <c r="E88" s="135" t="s">
        <v>212</v>
      </c>
      <c r="F88" s="135"/>
      <c r="G88" s="135"/>
      <c r="H88" s="13"/>
      <c r="I88" s="11">
        <f>SUM(I89)</f>
        <v>10172</v>
      </c>
      <c r="J88" s="11">
        <f>SUM(J89)</f>
        <v>0</v>
      </c>
      <c r="K88" s="11">
        <f>SUM(K89)</f>
        <v>0</v>
      </c>
      <c r="L88" s="83" t="s">
        <v>11</v>
      </c>
      <c r="M88" s="83" t="s">
        <v>11</v>
      </c>
    </row>
    <row r="89" spans="2:13" ht="43.5" customHeight="1">
      <c r="B89" s="149" t="s">
        <v>12</v>
      </c>
      <c r="C89" s="149"/>
      <c r="D89" s="149"/>
      <c r="E89" s="152" t="s">
        <v>215</v>
      </c>
      <c r="F89" s="152"/>
      <c r="G89" s="152"/>
      <c r="H89" s="13"/>
      <c r="I89" s="11">
        <v>10172</v>
      </c>
      <c r="J89" s="11">
        <v>0</v>
      </c>
      <c r="K89" s="11">
        <v>0</v>
      </c>
      <c r="L89" s="83" t="s">
        <v>11</v>
      </c>
      <c r="M89" s="83" t="s">
        <v>11</v>
      </c>
    </row>
    <row r="90" spans="2:13" ht="14.25" customHeight="1">
      <c r="B90" s="132" t="s">
        <v>165</v>
      </c>
      <c r="C90" s="132"/>
      <c r="D90" s="132"/>
      <c r="E90" s="133" t="s">
        <v>166</v>
      </c>
      <c r="F90" s="133"/>
      <c r="G90" s="133"/>
      <c r="H90" s="13"/>
      <c r="I90" s="11">
        <f>SUM(I91)</f>
        <v>13001.97</v>
      </c>
      <c r="J90" s="11">
        <f>SUM(J91)</f>
        <v>115753</v>
      </c>
      <c r="K90" s="11">
        <f>SUM(K91)</f>
        <v>115752.38</v>
      </c>
      <c r="L90" s="19">
        <f t="shared" si="5"/>
        <v>0.9999946437673322</v>
      </c>
      <c r="M90" s="19">
        <f>K90/K204</f>
        <v>0.013398056146271004</v>
      </c>
    </row>
    <row r="91" spans="2:13" ht="52.5" customHeight="1">
      <c r="B91" s="149" t="s">
        <v>174</v>
      </c>
      <c r="C91" s="149"/>
      <c r="D91" s="149"/>
      <c r="E91" s="152" t="s">
        <v>216</v>
      </c>
      <c r="F91" s="152"/>
      <c r="G91" s="152"/>
      <c r="H91" s="13"/>
      <c r="I91" s="11">
        <v>13001.97</v>
      </c>
      <c r="J91" s="11">
        <v>115753</v>
      </c>
      <c r="K91" s="11">
        <v>115752.38</v>
      </c>
      <c r="L91" s="19">
        <f t="shared" si="5"/>
        <v>0.9999946437673322</v>
      </c>
      <c r="M91" s="19">
        <f>K91/K204</f>
        <v>0.013398056146271004</v>
      </c>
    </row>
    <row r="92" spans="2:13" ht="18.75" customHeight="1">
      <c r="B92" s="191" t="s">
        <v>217</v>
      </c>
      <c r="C92" s="192"/>
      <c r="D92" s="193"/>
      <c r="E92" s="174" t="s">
        <v>10</v>
      </c>
      <c r="F92" s="175"/>
      <c r="G92" s="176"/>
      <c r="H92" s="13"/>
      <c r="I92" s="11">
        <f>SUM(I93:I94)</f>
        <v>0</v>
      </c>
      <c r="J92" s="11">
        <f>SUM(J93:J94)</f>
        <v>111000</v>
      </c>
      <c r="K92" s="11">
        <f>SUM(K93:K94)</f>
        <v>111000</v>
      </c>
      <c r="L92" s="19">
        <f t="shared" si="5"/>
        <v>1</v>
      </c>
      <c r="M92" s="19">
        <f>K92/K204</f>
        <v>0.012847979732564302</v>
      </c>
    </row>
    <row r="93" spans="2:13" ht="54.75" customHeight="1">
      <c r="B93" s="137" t="s">
        <v>174</v>
      </c>
      <c r="C93" s="138"/>
      <c r="D93" s="139"/>
      <c r="E93" s="152" t="s">
        <v>216</v>
      </c>
      <c r="F93" s="152"/>
      <c r="G93" s="152"/>
      <c r="H93" s="13"/>
      <c r="I93" s="11">
        <v>0</v>
      </c>
      <c r="J93" s="11">
        <v>94350</v>
      </c>
      <c r="K93" s="11">
        <v>94350</v>
      </c>
      <c r="L93" s="19">
        <f t="shared" si="5"/>
        <v>1</v>
      </c>
      <c r="M93" s="19">
        <f>K93/K204</f>
        <v>0.010920782772679657</v>
      </c>
    </row>
    <row r="94" spans="2:13" ht="54.75" customHeight="1">
      <c r="B94" s="137" t="s">
        <v>175</v>
      </c>
      <c r="C94" s="138"/>
      <c r="D94" s="139"/>
      <c r="E94" s="152" t="s">
        <v>216</v>
      </c>
      <c r="F94" s="152"/>
      <c r="G94" s="152"/>
      <c r="H94" s="13"/>
      <c r="I94" s="11">
        <v>0</v>
      </c>
      <c r="J94" s="11">
        <v>16650</v>
      </c>
      <c r="K94" s="11">
        <v>16650</v>
      </c>
      <c r="L94" s="19">
        <f t="shared" si="5"/>
        <v>1</v>
      </c>
      <c r="M94" s="19">
        <f>K94/K204</f>
        <v>0.0019271969598846452</v>
      </c>
    </row>
    <row r="95" spans="2:13" ht="48.75" customHeight="1">
      <c r="B95" s="130" t="s">
        <v>64</v>
      </c>
      <c r="C95" s="130"/>
      <c r="D95" s="130"/>
      <c r="E95" s="136" t="s">
        <v>65</v>
      </c>
      <c r="F95" s="136"/>
      <c r="G95" s="136"/>
      <c r="H95" s="8"/>
      <c r="I95" s="9">
        <f>SUM(I96,I98)</f>
        <v>432</v>
      </c>
      <c r="J95" s="9">
        <f>SUM(J98,J96)</f>
        <v>880</v>
      </c>
      <c r="K95" s="9">
        <f>SUM(K98,K96)</f>
        <v>438</v>
      </c>
      <c r="L95" s="21">
        <f t="shared" si="5"/>
        <v>0.49772727272727274</v>
      </c>
      <c r="M95" s="21">
        <f>K95/K204</f>
        <v>5.0697433539307785E-05</v>
      </c>
    </row>
    <row r="96" spans="2:13" ht="24.75" customHeight="1">
      <c r="B96" s="132" t="s">
        <v>66</v>
      </c>
      <c r="C96" s="132"/>
      <c r="D96" s="132"/>
      <c r="E96" s="169" t="s">
        <v>67</v>
      </c>
      <c r="F96" s="169"/>
      <c r="G96" s="169"/>
      <c r="H96" s="4"/>
      <c r="I96" s="11">
        <f>SUM(I97)</f>
        <v>432</v>
      </c>
      <c r="J96" s="11">
        <f>SUM(J97)</f>
        <v>880</v>
      </c>
      <c r="K96" s="11">
        <f>SUM(K97)</f>
        <v>438</v>
      </c>
      <c r="L96" s="19">
        <f t="shared" si="5"/>
        <v>0.49772727272727274</v>
      </c>
      <c r="M96" s="19">
        <f>K96/K204</f>
        <v>5.0697433539307785E-05</v>
      </c>
    </row>
    <row r="97" spans="2:13" ht="45" customHeight="1">
      <c r="B97" s="149" t="s">
        <v>12</v>
      </c>
      <c r="C97" s="149"/>
      <c r="D97" s="149"/>
      <c r="E97" s="152" t="s">
        <v>215</v>
      </c>
      <c r="F97" s="152"/>
      <c r="G97" s="152"/>
      <c r="H97" s="13"/>
      <c r="I97" s="11">
        <v>432</v>
      </c>
      <c r="J97" s="11">
        <v>880</v>
      </c>
      <c r="K97" s="11">
        <v>438</v>
      </c>
      <c r="L97" s="20">
        <f t="shared" si="5"/>
        <v>0.49772727272727274</v>
      </c>
      <c r="M97" s="20">
        <f>K97/K204</f>
        <v>5.0697433539307785E-05</v>
      </c>
    </row>
    <row r="98" spans="2:13" ht="20.25" customHeight="1">
      <c r="B98" s="132" t="s">
        <v>167</v>
      </c>
      <c r="C98" s="132"/>
      <c r="D98" s="132"/>
      <c r="E98" s="169" t="s">
        <v>168</v>
      </c>
      <c r="F98" s="169"/>
      <c r="G98" s="169"/>
      <c r="H98" s="13"/>
      <c r="I98" s="11">
        <f>SUM(I99)</f>
        <v>0</v>
      </c>
      <c r="J98" s="11">
        <f>SUM(J99)</f>
        <v>0</v>
      </c>
      <c r="K98" s="11">
        <f>SUM(K99)</f>
        <v>0</v>
      </c>
      <c r="L98" s="19" t="s">
        <v>11</v>
      </c>
      <c r="M98" s="19" t="s">
        <v>11</v>
      </c>
    </row>
    <row r="99" spans="2:13" ht="39" customHeight="1">
      <c r="B99" s="137" t="s">
        <v>12</v>
      </c>
      <c r="C99" s="138"/>
      <c r="D99" s="139"/>
      <c r="E99" s="140" t="s">
        <v>215</v>
      </c>
      <c r="F99" s="141"/>
      <c r="G99" s="142"/>
      <c r="H99" s="13"/>
      <c r="I99" s="11">
        <v>0</v>
      </c>
      <c r="J99" s="11">
        <v>0</v>
      </c>
      <c r="K99" s="11">
        <v>0</v>
      </c>
      <c r="L99" s="19" t="s">
        <v>11</v>
      </c>
      <c r="M99" s="20" t="s">
        <v>11</v>
      </c>
    </row>
    <row r="100" spans="2:13" ht="17.25" customHeight="1">
      <c r="B100" s="130" t="s">
        <v>208</v>
      </c>
      <c r="C100" s="130"/>
      <c r="D100" s="130"/>
      <c r="E100" s="136" t="s">
        <v>209</v>
      </c>
      <c r="F100" s="136"/>
      <c r="G100" s="136"/>
      <c r="H100" s="13"/>
      <c r="I100" s="38">
        <f>SUM(I102)</f>
        <v>200</v>
      </c>
      <c r="J100" s="38">
        <f>SUM(J102)</f>
        <v>200</v>
      </c>
      <c r="K100" s="38">
        <f>SUM(K102)</f>
        <v>200</v>
      </c>
      <c r="L100" s="39">
        <f>K100/J100</f>
        <v>1</v>
      </c>
      <c r="M100" s="39">
        <f>K100/K204</f>
        <v>2.3149513031647392E-05</v>
      </c>
    </row>
    <row r="101" spans="2:13" ht="17.25" customHeight="1">
      <c r="B101" s="143" t="s">
        <v>210</v>
      </c>
      <c r="C101" s="144"/>
      <c r="D101" s="145"/>
      <c r="E101" s="146" t="s">
        <v>211</v>
      </c>
      <c r="F101" s="147"/>
      <c r="G101" s="148"/>
      <c r="H101" s="70"/>
      <c r="I101" s="71">
        <f>SUM(I102)</f>
        <v>200</v>
      </c>
      <c r="J101" s="71">
        <f>SUM(J102)</f>
        <v>200</v>
      </c>
      <c r="K101" s="71">
        <f>SUM(K102)</f>
        <v>200</v>
      </c>
      <c r="L101" s="72">
        <f>K101/J101</f>
        <v>1</v>
      </c>
      <c r="M101" s="72">
        <f>K101/K204</f>
        <v>2.3149513031647392E-05</v>
      </c>
    </row>
    <row r="102" spans="2:13" ht="37.5" customHeight="1">
      <c r="B102" s="137" t="s">
        <v>12</v>
      </c>
      <c r="C102" s="138"/>
      <c r="D102" s="139"/>
      <c r="E102" s="140" t="s">
        <v>215</v>
      </c>
      <c r="F102" s="141"/>
      <c r="G102" s="142"/>
      <c r="H102" s="13"/>
      <c r="I102" s="11">
        <v>200</v>
      </c>
      <c r="J102" s="11">
        <v>200</v>
      </c>
      <c r="K102" s="11">
        <v>200</v>
      </c>
      <c r="L102" s="19">
        <f>K102/J102</f>
        <v>1</v>
      </c>
      <c r="M102" s="19">
        <f>K102/K204</f>
        <v>2.3149513031647392E-05</v>
      </c>
    </row>
    <row r="103" spans="2:13" ht="27.75" customHeight="1">
      <c r="B103" s="130" t="s">
        <v>68</v>
      </c>
      <c r="C103" s="130"/>
      <c r="D103" s="130"/>
      <c r="E103" s="136" t="s">
        <v>69</v>
      </c>
      <c r="F103" s="136"/>
      <c r="G103" s="136"/>
      <c r="H103" s="8"/>
      <c r="I103" s="9">
        <f aca="true" t="shared" si="6" ref="I103:K104">SUM(I104)</f>
        <v>1000</v>
      </c>
      <c r="J103" s="9">
        <f t="shared" si="6"/>
        <v>1000</v>
      </c>
      <c r="K103" s="9">
        <f t="shared" si="6"/>
        <v>1000</v>
      </c>
      <c r="L103" s="21">
        <f t="shared" si="5"/>
        <v>1</v>
      </c>
      <c r="M103" s="21">
        <f>K103/K204</f>
        <v>0.00011574756515823696</v>
      </c>
    </row>
    <row r="104" spans="2:13" ht="12.75">
      <c r="B104" s="132" t="s">
        <v>70</v>
      </c>
      <c r="C104" s="132"/>
      <c r="D104" s="132"/>
      <c r="E104" s="133" t="s">
        <v>71</v>
      </c>
      <c r="F104" s="133"/>
      <c r="G104" s="133"/>
      <c r="H104" s="4"/>
      <c r="I104" s="11">
        <f t="shared" si="6"/>
        <v>1000</v>
      </c>
      <c r="J104" s="11">
        <f t="shared" si="6"/>
        <v>1000</v>
      </c>
      <c r="K104" s="11">
        <f t="shared" si="6"/>
        <v>1000</v>
      </c>
      <c r="L104" s="19">
        <f t="shared" si="5"/>
        <v>1</v>
      </c>
      <c r="M104" s="19">
        <f>K104/K204</f>
        <v>0.00011574756515823696</v>
      </c>
    </row>
    <row r="105" spans="2:13" ht="45" customHeight="1">
      <c r="B105" s="149" t="s">
        <v>12</v>
      </c>
      <c r="C105" s="149"/>
      <c r="D105" s="149"/>
      <c r="E105" s="152" t="s">
        <v>215</v>
      </c>
      <c r="F105" s="152"/>
      <c r="G105" s="152"/>
      <c r="H105" s="13"/>
      <c r="I105" s="11">
        <v>1000</v>
      </c>
      <c r="J105" s="11">
        <v>1000</v>
      </c>
      <c r="K105" s="11">
        <v>1000</v>
      </c>
      <c r="L105" s="20">
        <f t="shared" si="5"/>
        <v>1</v>
      </c>
      <c r="M105" s="20">
        <f>K105/K204</f>
        <v>0.00011574756515823696</v>
      </c>
    </row>
    <row r="106" spans="2:13" ht="55.5" customHeight="1">
      <c r="B106" s="130" t="s">
        <v>72</v>
      </c>
      <c r="C106" s="130"/>
      <c r="D106" s="130"/>
      <c r="E106" s="136" t="s">
        <v>73</v>
      </c>
      <c r="F106" s="136"/>
      <c r="G106" s="136"/>
      <c r="H106" s="8"/>
      <c r="I106" s="9">
        <f>SUM(I107,I110,I119,I132,I138,I141)</f>
        <v>2181910.04</v>
      </c>
      <c r="J106" s="9">
        <f>SUM(J107,J110,J119,J132,J138,J141)</f>
        <v>4992189</v>
      </c>
      <c r="K106" s="9">
        <f>SUM(K107,K110,K119,K132,K138,K141)</f>
        <v>2322054.37</v>
      </c>
      <c r="L106" s="21">
        <f t="shared" si="5"/>
        <v>0.46513751182096674</v>
      </c>
      <c r="M106" s="21">
        <f>K106/K204</f>
        <v>0.26877213949254386</v>
      </c>
    </row>
    <row r="107" spans="2:13" ht="16.5" customHeight="1">
      <c r="B107" s="132" t="s">
        <v>74</v>
      </c>
      <c r="C107" s="132"/>
      <c r="D107" s="132"/>
      <c r="E107" s="133" t="s">
        <v>75</v>
      </c>
      <c r="F107" s="133"/>
      <c r="G107" s="133"/>
      <c r="H107" s="4"/>
      <c r="I107" s="11">
        <f>SUM(I108:I109)</f>
        <v>689.1</v>
      </c>
      <c r="J107" s="11">
        <f>SUM(J108:J109)</f>
        <v>1200</v>
      </c>
      <c r="K107" s="11">
        <f>SUM(K108:K109)</f>
        <v>1440.48</v>
      </c>
      <c r="L107" s="19">
        <f t="shared" si="5"/>
        <v>1.2004</v>
      </c>
      <c r="M107" s="19">
        <f>K107/K204</f>
        <v>0.00016673205265913717</v>
      </c>
    </row>
    <row r="108" spans="2:13" ht="27" customHeight="1">
      <c r="B108" s="134" t="s">
        <v>76</v>
      </c>
      <c r="C108" s="134"/>
      <c r="D108" s="134"/>
      <c r="E108" s="152" t="s">
        <v>77</v>
      </c>
      <c r="F108" s="152"/>
      <c r="G108" s="152"/>
      <c r="H108" s="13"/>
      <c r="I108" s="11">
        <v>618.1</v>
      </c>
      <c r="J108" s="11">
        <v>1000</v>
      </c>
      <c r="K108" s="11">
        <v>1407.28</v>
      </c>
      <c r="L108" s="20">
        <f t="shared" si="5"/>
        <v>1.4072799999999999</v>
      </c>
      <c r="M108" s="20">
        <f>K108/K204</f>
        <v>0.0001628892334958837</v>
      </c>
    </row>
    <row r="109" spans="2:13" ht="19.5" customHeight="1">
      <c r="B109" s="134" t="s">
        <v>46</v>
      </c>
      <c r="C109" s="134"/>
      <c r="D109" s="134"/>
      <c r="E109" s="152" t="s">
        <v>47</v>
      </c>
      <c r="F109" s="152"/>
      <c r="G109" s="152"/>
      <c r="H109" s="13"/>
      <c r="I109" s="11">
        <v>71</v>
      </c>
      <c r="J109" s="11">
        <v>200</v>
      </c>
      <c r="K109" s="11">
        <v>33.2</v>
      </c>
      <c r="L109" s="35">
        <f t="shared" si="5"/>
        <v>0.166</v>
      </c>
      <c r="M109" s="35">
        <f>K109/K204</f>
        <v>3.842819163253467E-06</v>
      </c>
    </row>
    <row r="110" spans="2:13" ht="44.25" customHeight="1">
      <c r="B110" s="132" t="s">
        <v>78</v>
      </c>
      <c r="C110" s="132"/>
      <c r="D110" s="132"/>
      <c r="E110" s="169" t="s">
        <v>79</v>
      </c>
      <c r="F110" s="169"/>
      <c r="G110" s="169"/>
      <c r="H110" s="4"/>
      <c r="I110" s="11">
        <f>SUM(I111:I118)</f>
        <v>533367.22</v>
      </c>
      <c r="J110" s="11">
        <f>SUM(J111:J118)</f>
        <v>1136000</v>
      </c>
      <c r="K110" s="11">
        <f>SUM(K111:K118)</f>
        <v>543983.56</v>
      </c>
      <c r="L110" s="34">
        <f t="shared" si="5"/>
        <v>0.47885876760563384</v>
      </c>
      <c r="M110" s="34">
        <f>K110/K204</f>
        <v>0.0629647725561097</v>
      </c>
    </row>
    <row r="111" spans="2:13" ht="12.75">
      <c r="B111" s="134" t="s">
        <v>80</v>
      </c>
      <c r="C111" s="134"/>
      <c r="D111" s="134"/>
      <c r="E111" s="135" t="s">
        <v>81</v>
      </c>
      <c r="F111" s="135"/>
      <c r="G111" s="135"/>
      <c r="H111" s="13"/>
      <c r="I111" s="11">
        <v>522030.99</v>
      </c>
      <c r="J111" s="11">
        <v>1100000</v>
      </c>
      <c r="K111" s="11">
        <v>532881.76</v>
      </c>
      <c r="L111" s="20">
        <f t="shared" si="5"/>
        <v>0.48443796363636366</v>
      </c>
      <c r="M111" s="20">
        <f>K111/K204</f>
        <v>0.061679766237235985</v>
      </c>
    </row>
    <row r="112" spans="2:13" ht="12.75">
      <c r="B112" s="134" t="s">
        <v>82</v>
      </c>
      <c r="C112" s="134"/>
      <c r="D112" s="134"/>
      <c r="E112" s="135" t="s">
        <v>83</v>
      </c>
      <c r="F112" s="135"/>
      <c r="G112" s="135"/>
      <c r="H112" s="13"/>
      <c r="I112" s="11">
        <v>107</v>
      </c>
      <c r="J112" s="11">
        <v>1000</v>
      </c>
      <c r="K112" s="11">
        <v>254</v>
      </c>
      <c r="L112" s="20">
        <f t="shared" si="5"/>
        <v>0.254</v>
      </c>
      <c r="M112" s="20">
        <v>0</v>
      </c>
    </row>
    <row r="113" spans="2:13" ht="12.75">
      <c r="B113" s="134" t="s">
        <v>84</v>
      </c>
      <c r="C113" s="134"/>
      <c r="D113" s="134"/>
      <c r="E113" s="135" t="s">
        <v>85</v>
      </c>
      <c r="F113" s="135"/>
      <c r="G113" s="135"/>
      <c r="H113" s="13"/>
      <c r="I113" s="11">
        <v>6312</v>
      </c>
      <c r="J113" s="11">
        <v>10000</v>
      </c>
      <c r="K113" s="11">
        <v>7668</v>
      </c>
      <c r="L113" s="20">
        <f t="shared" si="5"/>
        <v>0.7668</v>
      </c>
      <c r="M113" s="20">
        <f>K113/K204</f>
        <v>0.000887552329633361</v>
      </c>
    </row>
    <row r="114" spans="2:13" ht="12.75">
      <c r="B114" s="134" t="s">
        <v>90</v>
      </c>
      <c r="C114" s="134"/>
      <c r="D114" s="134"/>
      <c r="E114" s="135" t="s">
        <v>91</v>
      </c>
      <c r="F114" s="135"/>
      <c r="G114" s="135"/>
      <c r="H114" s="13"/>
      <c r="I114" s="11">
        <v>655</v>
      </c>
      <c r="J114" s="11">
        <v>0</v>
      </c>
      <c r="K114" s="11">
        <v>0</v>
      </c>
      <c r="L114" s="20" t="s">
        <v>11</v>
      </c>
      <c r="M114" s="20" t="s">
        <v>11</v>
      </c>
    </row>
    <row r="115" spans="2:13" ht="24.75" customHeight="1">
      <c r="B115" s="134" t="s">
        <v>96</v>
      </c>
      <c r="C115" s="134"/>
      <c r="D115" s="134"/>
      <c r="E115" s="152" t="s">
        <v>97</v>
      </c>
      <c r="F115" s="152"/>
      <c r="G115" s="152"/>
      <c r="H115" s="13"/>
      <c r="I115" s="11">
        <v>0</v>
      </c>
      <c r="J115" s="11">
        <v>0</v>
      </c>
      <c r="K115" s="11">
        <v>0</v>
      </c>
      <c r="L115" s="20" t="s">
        <v>11</v>
      </c>
      <c r="M115" s="20" t="s">
        <v>11</v>
      </c>
    </row>
    <row r="116" spans="2:13" ht="12.75">
      <c r="B116" s="134" t="s">
        <v>86</v>
      </c>
      <c r="C116" s="134"/>
      <c r="D116" s="134"/>
      <c r="E116" s="135" t="s">
        <v>87</v>
      </c>
      <c r="F116" s="135"/>
      <c r="G116" s="135"/>
      <c r="H116" s="13"/>
      <c r="I116" s="11">
        <v>632</v>
      </c>
      <c r="J116" s="11">
        <v>4000</v>
      </c>
      <c r="K116" s="11">
        <v>0</v>
      </c>
      <c r="L116" s="20">
        <f t="shared" si="5"/>
        <v>0</v>
      </c>
      <c r="M116" s="20">
        <f>K116/K204</f>
        <v>0</v>
      </c>
    </row>
    <row r="117" spans="2:13" ht="19.5" customHeight="1">
      <c r="B117" s="134" t="s">
        <v>46</v>
      </c>
      <c r="C117" s="134"/>
      <c r="D117" s="134"/>
      <c r="E117" s="135" t="s">
        <v>47</v>
      </c>
      <c r="F117" s="135"/>
      <c r="G117" s="135"/>
      <c r="H117" s="13"/>
      <c r="I117" s="11">
        <v>3582.85</v>
      </c>
      <c r="J117" s="11">
        <v>20000</v>
      </c>
      <c r="K117" s="11">
        <v>3127</v>
      </c>
      <c r="L117" s="20">
        <f t="shared" si="5"/>
        <v>0.15635</v>
      </c>
      <c r="M117" s="20">
        <f>K117/K204</f>
        <v>0.00036194263624980693</v>
      </c>
    </row>
    <row r="118" spans="2:13" ht="12" customHeight="1">
      <c r="B118" s="134" t="s">
        <v>32</v>
      </c>
      <c r="C118" s="134"/>
      <c r="D118" s="134"/>
      <c r="E118" s="135" t="s">
        <v>33</v>
      </c>
      <c r="F118" s="135"/>
      <c r="G118" s="135"/>
      <c r="H118" s="13"/>
      <c r="I118" s="11">
        <v>47.38</v>
      </c>
      <c r="J118" s="11">
        <v>1000</v>
      </c>
      <c r="K118" s="11">
        <v>52.8</v>
      </c>
      <c r="L118" s="20">
        <f t="shared" si="5"/>
        <v>0.0528</v>
      </c>
      <c r="M118" s="20">
        <f>K118/K204</f>
        <v>6.111471440354911E-06</v>
      </c>
    </row>
    <row r="119" spans="2:13" ht="52.5" customHeight="1">
      <c r="B119" s="132" t="s">
        <v>88</v>
      </c>
      <c r="C119" s="132"/>
      <c r="D119" s="132"/>
      <c r="E119" s="169" t="s">
        <v>89</v>
      </c>
      <c r="F119" s="169"/>
      <c r="G119" s="169"/>
      <c r="H119" s="4"/>
      <c r="I119" s="11">
        <f>SUM(I120:I131)</f>
        <v>621466.7200000001</v>
      </c>
      <c r="J119" s="11">
        <f>SUM(J120:J131)</f>
        <v>1148378</v>
      </c>
      <c r="K119" s="11">
        <f>SUM(K120:K131)</f>
        <v>590166.9600000001</v>
      </c>
      <c r="L119" s="19">
        <f t="shared" si="5"/>
        <v>0.51391350234853</v>
      </c>
      <c r="M119" s="19">
        <f>K119/K204</f>
        <v>0.06831038865683862</v>
      </c>
    </row>
    <row r="120" spans="2:13" ht="12.75">
      <c r="B120" s="134" t="s">
        <v>80</v>
      </c>
      <c r="C120" s="134"/>
      <c r="D120" s="134"/>
      <c r="E120" s="135" t="s">
        <v>81</v>
      </c>
      <c r="F120" s="135"/>
      <c r="G120" s="135"/>
      <c r="H120" s="13"/>
      <c r="I120" s="11">
        <v>423879.87</v>
      </c>
      <c r="J120" s="11">
        <v>808978</v>
      </c>
      <c r="K120" s="11">
        <v>446797.28</v>
      </c>
      <c r="L120" s="20">
        <f t="shared" si="5"/>
        <v>0.5522984308596773</v>
      </c>
      <c r="M120" s="20">
        <f>K120/K204</f>
        <v>0.05171569727932304</v>
      </c>
    </row>
    <row r="121" spans="2:13" ht="12.75">
      <c r="B121" s="134" t="s">
        <v>82</v>
      </c>
      <c r="C121" s="134"/>
      <c r="D121" s="134"/>
      <c r="E121" s="135" t="s">
        <v>83</v>
      </c>
      <c r="F121" s="135"/>
      <c r="G121" s="135"/>
      <c r="H121" s="13"/>
      <c r="I121" s="11">
        <v>2991.6</v>
      </c>
      <c r="J121" s="11">
        <v>6000</v>
      </c>
      <c r="K121" s="11">
        <v>5241.9</v>
      </c>
      <c r="L121" s="20">
        <f t="shared" si="5"/>
        <v>0.8736499999999999</v>
      </c>
      <c r="M121" s="20">
        <f>K121/K204</f>
        <v>0.0006067371618029623</v>
      </c>
    </row>
    <row r="122" spans="2:13" ht="12.75">
      <c r="B122" s="134" t="s">
        <v>84</v>
      </c>
      <c r="C122" s="134"/>
      <c r="D122" s="134"/>
      <c r="E122" s="135" t="s">
        <v>85</v>
      </c>
      <c r="F122" s="135"/>
      <c r="G122" s="135"/>
      <c r="H122" s="13"/>
      <c r="I122" s="11">
        <v>1034.4</v>
      </c>
      <c r="J122" s="11">
        <v>2000</v>
      </c>
      <c r="K122" s="11">
        <v>1099</v>
      </c>
      <c r="L122" s="20">
        <f t="shared" si="5"/>
        <v>0.5495</v>
      </c>
      <c r="M122" s="20">
        <f>K122/K204</f>
        <v>0.00012720657410890241</v>
      </c>
    </row>
    <row r="123" spans="2:13" ht="12.75">
      <c r="B123" s="134" t="s">
        <v>90</v>
      </c>
      <c r="C123" s="134"/>
      <c r="D123" s="134"/>
      <c r="E123" s="135" t="s">
        <v>91</v>
      </c>
      <c r="F123" s="135"/>
      <c r="G123" s="135"/>
      <c r="H123" s="13"/>
      <c r="I123" s="11">
        <v>37771.1</v>
      </c>
      <c r="J123" s="11">
        <v>60000</v>
      </c>
      <c r="K123" s="11">
        <v>34454.87</v>
      </c>
      <c r="L123" s="20">
        <f t="shared" si="5"/>
        <v>0.5742478333333334</v>
      </c>
      <c r="M123" s="20">
        <f>K123/K204</f>
        <v>0.003988067310343584</v>
      </c>
    </row>
    <row r="124" spans="2:13" ht="12.75">
      <c r="B124" s="134" t="s">
        <v>92</v>
      </c>
      <c r="C124" s="134"/>
      <c r="D124" s="134"/>
      <c r="E124" s="135" t="s">
        <v>93</v>
      </c>
      <c r="F124" s="135"/>
      <c r="G124" s="135"/>
      <c r="H124" s="13"/>
      <c r="I124" s="11">
        <v>28323.34</v>
      </c>
      <c r="J124" s="11">
        <v>40000</v>
      </c>
      <c r="K124" s="11">
        <v>10643.88</v>
      </c>
      <c r="L124" s="20">
        <f t="shared" si="5"/>
        <v>0.266097</v>
      </c>
      <c r="M124" s="20">
        <f>K124/K204</f>
        <v>0.001232003193836455</v>
      </c>
    </row>
    <row r="125" spans="2:13" ht="12.75">
      <c r="B125" s="134" t="s">
        <v>94</v>
      </c>
      <c r="C125" s="134"/>
      <c r="D125" s="134"/>
      <c r="E125" s="135" t="s">
        <v>95</v>
      </c>
      <c r="F125" s="135"/>
      <c r="G125" s="135"/>
      <c r="H125" s="13"/>
      <c r="I125" s="11">
        <v>612</v>
      </c>
      <c r="J125" s="11">
        <v>5000</v>
      </c>
      <c r="K125" s="11">
        <v>1354</v>
      </c>
      <c r="L125" s="20">
        <f t="shared" si="5"/>
        <v>0.2708</v>
      </c>
      <c r="M125" s="20">
        <f>K125/K204</f>
        <v>0.00015672220322425284</v>
      </c>
    </row>
    <row r="126" spans="2:13" ht="24.75" customHeight="1">
      <c r="B126" s="134" t="s">
        <v>96</v>
      </c>
      <c r="C126" s="134"/>
      <c r="D126" s="134"/>
      <c r="E126" s="152" t="s">
        <v>97</v>
      </c>
      <c r="F126" s="152"/>
      <c r="G126" s="152"/>
      <c r="H126" s="13"/>
      <c r="I126" s="11">
        <v>40122</v>
      </c>
      <c r="J126" s="11">
        <v>70000</v>
      </c>
      <c r="K126" s="11">
        <v>36789</v>
      </c>
      <c r="L126" s="20">
        <f t="shared" si="5"/>
        <v>0.5255571428571428</v>
      </c>
      <c r="M126" s="20">
        <f>K126/K204</f>
        <v>0.0042582371746063795</v>
      </c>
    </row>
    <row r="127" spans="2:13" ht="12.75">
      <c r="B127" s="134" t="s">
        <v>98</v>
      </c>
      <c r="C127" s="134"/>
      <c r="D127" s="134"/>
      <c r="E127" s="135" t="s">
        <v>99</v>
      </c>
      <c r="F127" s="135"/>
      <c r="G127" s="135"/>
      <c r="H127" s="13"/>
      <c r="I127" s="11">
        <v>6555</v>
      </c>
      <c r="J127" s="11">
        <v>20000</v>
      </c>
      <c r="K127" s="11">
        <v>5113.7</v>
      </c>
      <c r="L127" s="20">
        <f t="shared" si="5"/>
        <v>0.255685</v>
      </c>
      <c r="M127" s="20">
        <f>K127/K204</f>
        <v>0.0005918983239496763</v>
      </c>
    </row>
    <row r="128" spans="2:13" ht="12.75">
      <c r="B128" s="134" t="s">
        <v>86</v>
      </c>
      <c r="C128" s="134"/>
      <c r="D128" s="134"/>
      <c r="E128" s="135" t="s">
        <v>87</v>
      </c>
      <c r="F128" s="135"/>
      <c r="G128" s="135"/>
      <c r="H128" s="13"/>
      <c r="I128" s="11">
        <v>45647</v>
      </c>
      <c r="J128" s="11">
        <v>80000</v>
      </c>
      <c r="K128" s="11">
        <v>36173.5</v>
      </c>
      <c r="L128" s="20">
        <f t="shared" si="5"/>
        <v>0.45216875</v>
      </c>
      <c r="M128" s="20">
        <f>K128/K204</f>
        <v>0.0041869945482514844</v>
      </c>
    </row>
    <row r="129" spans="2:13" ht="12.75">
      <c r="B129" s="134" t="s">
        <v>100</v>
      </c>
      <c r="C129" s="134"/>
      <c r="D129" s="134"/>
      <c r="E129" s="135" t="s">
        <v>170</v>
      </c>
      <c r="F129" s="135"/>
      <c r="G129" s="135"/>
      <c r="H129" s="13"/>
      <c r="I129" s="11">
        <v>22910.72</v>
      </c>
      <c r="J129" s="11">
        <v>25000</v>
      </c>
      <c r="K129" s="11">
        <v>0</v>
      </c>
      <c r="L129" s="20">
        <f t="shared" si="5"/>
        <v>0</v>
      </c>
      <c r="M129" s="20">
        <f>K129/K204</f>
        <v>0</v>
      </c>
    </row>
    <row r="130" spans="2:13" ht="19.5" customHeight="1">
      <c r="B130" s="134" t="s">
        <v>46</v>
      </c>
      <c r="C130" s="134"/>
      <c r="D130" s="134"/>
      <c r="E130" s="135" t="s">
        <v>47</v>
      </c>
      <c r="F130" s="135"/>
      <c r="G130" s="135"/>
      <c r="H130" s="13"/>
      <c r="I130" s="11">
        <v>10285.65</v>
      </c>
      <c r="J130" s="11">
        <v>30000</v>
      </c>
      <c r="K130" s="11">
        <v>10459.93</v>
      </c>
      <c r="L130" s="20">
        <f t="shared" si="5"/>
        <v>0.34866433333333335</v>
      </c>
      <c r="M130" s="20">
        <f>K130/K204</f>
        <v>0.0012107114292255975</v>
      </c>
    </row>
    <row r="131" spans="2:13" ht="14.25" customHeight="1">
      <c r="B131" s="134" t="s">
        <v>32</v>
      </c>
      <c r="C131" s="134"/>
      <c r="D131" s="134"/>
      <c r="E131" s="135" t="s">
        <v>33</v>
      </c>
      <c r="F131" s="135"/>
      <c r="G131" s="135"/>
      <c r="H131" s="13"/>
      <c r="I131" s="11">
        <v>1334.04</v>
      </c>
      <c r="J131" s="11">
        <v>1400</v>
      </c>
      <c r="K131" s="11">
        <v>2039.9</v>
      </c>
      <c r="L131" s="20">
        <f>K131/J131</f>
        <v>1.4570714285714286</v>
      </c>
      <c r="M131" s="20">
        <f>K131/K204</f>
        <v>0.00023611345816628758</v>
      </c>
    </row>
    <row r="132" spans="2:13" ht="27.75" customHeight="1">
      <c r="B132" s="132" t="s">
        <v>101</v>
      </c>
      <c r="C132" s="132"/>
      <c r="D132" s="132"/>
      <c r="E132" s="169" t="s">
        <v>102</v>
      </c>
      <c r="F132" s="169"/>
      <c r="G132" s="169"/>
      <c r="H132" s="4"/>
      <c r="I132" s="11">
        <f>SUM(I133:I137)</f>
        <v>84997.87999999999</v>
      </c>
      <c r="J132" s="11">
        <f>SUM(J133:J137)</f>
        <v>119874</v>
      </c>
      <c r="K132" s="11">
        <f>SUM(K133:K137)</f>
        <v>77668.56999999999</v>
      </c>
      <c r="L132" s="19">
        <f>K132/J132</f>
        <v>0.6479183976508667</v>
      </c>
      <c r="M132" s="19">
        <f>K132/K204</f>
        <v>0.008989947866822086</v>
      </c>
    </row>
    <row r="133" spans="2:13" ht="12.75">
      <c r="B133" s="134" t="s">
        <v>103</v>
      </c>
      <c r="C133" s="134"/>
      <c r="D133" s="134"/>
      <c r="E133" s="135" t="s">
        <v>104</v>
      </c>
      <c r="F133" s="135"/>
      <c r="G133" s="135"/>
      <c r="H133" s="13"/>
      <c r="I133" s="11">
        <v>11284.3</v>
      </c>
      <c r="J133" s="11">
        <v>16000</v>
      </c>
      <c r="K133" s="11">
        <v>9637</v>
      </c>
      <c r="L133" s="20">
        <f>K133/J133</f>
        <v>0.6023125</v>
      </c>
      <c r="M133" s="20">
        <f>K133/K204</f>
        <v>0.0011154592854299295</v>
      </c>
    </row>
    <row r="134" spans="2:13" ht="12.75">
      <c r="B134" s="134" t="s">
        <v>161</v>
      </c>
      <c r="C134" s="134"/>
      <c r="D134" s="134"/>
      <c r="E134" s="135" t="s">
        <v>162</v>
      </c>
      <c r="F134" s="135"/>
      <c r="G134" s="135"/>
      <c r="H134" s="13"/>
      <c r="I134" s="11">
        <v>3897.12</v>
      </c>
      <c r="J134" s="11">
        <v>1774</v>
      </c>
      <c r="K134" s="11">
        <v>1773.76</v>
      </c>
      <c r="L134" s="20" t="s">
        <v>11</v>
      </c>
      <c r="M134" s="20" t="s">
        <v>11</v>
      </c>
    </row>
    <row r="135" spans="2:13" ht="12.75" customHeight="1">
      <c r="B135" s="134" t="s">
        <v>105</v>
      </c>
      <c r="C135" s="134"/>
      <c r="D135" s="134"/>
      <c r="E135" s="135" t="s">
        <v>106</v>
      </c>
      <c r="F135" s="135"/>
      <c r="G135" s="135"/>
      <c r="H135" s="13"/>
      <c r="I135" s="11">
        <v>56836.61</v>
      </c>
      <c r="J135" s="11">
        <v>86000</v>
      </c>
      <c r="K135" s="11">
        <v>58281.61</v>
      </c>
      <c r="L135" s="20">
        <f aca="true" t="shared" si="7" ref="L135:L140">K135/J135</f>
        <v>0.6776931395348837</v>
      </c>
      <c r="M135" s="20">
        <f>K135/K204</f>
        <v>0.006745954451001955</v>
      </c>
    </row>
    <row r="136" spans="2:13" ht="24.75" customHeight="1">
      <c r="B136" s="134" t="s">
        <v>107</v>
      </c>
      <c r="C136" s="134"/>
      <c r="D136" s="134"/>
      <c r="E136" s="152" t="s">
        <v>108</v>
      </c>
      <c r="F136" s="152"/>
      <c r="G136" s="152"/>
      <c r="H136" s="13"/>
      <c r="I136" s="11">
        <v>12904.93</v>
      </c>
      <c r="J136" s="11">
        <v>16000</v>
      </c>
      <c r="K136" s="11">
        <v>7924.26</v>
      </c>
      <c r="L136" s="20">
        <f t="shared" si="7"/>
        <v>0.49526625</v>
      </c>
      <c r="M136" s="20">
        <f>K136/K204</f>
        <v>0.0009172138006808108</v>
      </c>
    </row>
    <row r="137" spans="2:13" ht="14.25" customHeight="1">
      <c r="B137" s="134" t="s">
        <v>24</v>
      </c>
      <c r="C137" s="134"/>
      <c r="D137" s="134"/>
      <c r="E137" s="152" t="s">
        <v>25</v>
      </c>
      <c r="F137" s="152"/>
      <c r="G137" s="152"/>
      <c r="H137" s="13"/>
      <c r="I137" s="11">
        <v>74.92</v>
      </c>
      <c r="J137" s="11">
        <v>100</v>
      </c>
      <c r="K137" s="11">
        <v>51.94</v>
      </c>
      <c r="L137" s="20">
        <f t="shared" si="7"/>
        <v>0.5194</v>
      </c>
      <c r="M137" s="20">
        <f>K137/K204</f>
        <v>6.011928534318827E-06</v>
      </c>
    </row>
    <row r="138" spans="2:13" ht="24" customHeight="1">
      <c r="B138" s="132" t="s">
        <v>109</v>
      </c>
      <c r="C138" s="132"/>
      <c r="D138" s="132"/>
      <c r="E138" s="169" t="s">
        <v>110</v>
      </c>
      <c r="F138" s="169"/>
      <c r="G138" s="169"/>
      <c r="H138" s="4"/>
      <c r="I138" s="11">
        <f>SUM(I139:I140)</f>
        <v>941373.12</v>
      </c>
      <c r="J138" s="11">
        <f>SUM(J139:J140)</f>
        <v>2586737</v>
      </c>
      <c r="K138" s="11">
        <f>SUM(K139:K140)</f>
        <v>1108794.8</v>
      </c>
      <c r="L138" s="20">
        <f t="shared" si="7"/>
        <v>0.42864612830759374</v>
      </c>
      <c r="M138" s="20">
        <f>K138/K204</f>
        <v>0.12834029836011432</v>
      </c>
    </row>
    <row r="139" spans="2:13" ht="12.75">
      <c r="B139" s="134" t="s">
        <v>111</v>
      </c>
      <c r="C139" s="134"/>
      <c r="D139" s="134"/>
      <c r="E139" s="135" t="s">
        <v>112</v>
      </c>
      <c r="F139" s="135"/>
      <c r="G139" s="135"/>
      <c r="H139" s="13"/>
      <c r="I139" s="11">
        <v>937921</v>
      </c>
      <c r="J139" s="11">
        <v>2568737</v>
      </c>
      <c r="K139" s="11">
        <v>1086430</v>
      </c>
      <c r="L139" s="20">
        <f t="shared" si="7"/>
        <v>0.42294325966418517</v>
      </c>
      <c r="M139" s="20">
        <f>K139/K204</f>
        <v>0.12575162721486338</v>
      </c>
    </row>
    <row r="140" spans="2:13" ht="12.75">
      <c r="B140" s="134" t="s">
        <v>113</v>
      </c>
      <c r="C140" s="134"/>
      <c r="D140" s="134"/>
      <c r="E140" s="135" t="s">
        <v>114</v>
      </c>
      <c r="F140" s="135"/>
      <c r="G140" s="135"/>
      <c r="H140" s="13"/>
      <c r="I140" s="11">
        <v>3452.12</v>
      </c>
      <c r="J140" s="11">
        <v>18000</v>
      </c>
      <c r="K140" s="11">
        <v>22364.8</v>
      </c>
      <c r="L140" s="35">
        <f t="shared" si="7"/>
        <v>1.2424888888888888</v>
      </c>
      <c r="M140" s="35">
        <f>K140/K204</f>
        <v>0.002588671145250938</v>
      </c>
    </row>
    <row r="141" spans="2:13" ht="24" customHeight="1">
      <c r="B141" s="132" t="s">
        <v>115</v>
      </c>
      <c r="C141" s="132"/>
      <c r="D141" s="132"/>
      <c r="E141" s="169" t="s">
        <v>116</v>
      </c>
      <c r="F141" s="169"/>
      <c r="G141" s="169"/>
      <c r="H141" s="4"/>
      <c r="I141" s="11">
        <f>SUM(I142:I143)</f>
        <v>16</v>
      </c>
      <c r="J141" s="11">
        <f>SUM(J142:J143)</f>
        <v>0</v>
      </c>
      <c r="K141" s="11">
        <f>SUM(K142:K143)</f>
        <v>0</v>
      </c>
      <c r="L141" s="19" t="s">
        <v>11</v>
      </c>
      <c r="M141" s="19" t="s">
        <v>11</v>
      </c>
    </row>
    <row r="142" spans="2:13" ht="15.75" customHeight="1">
      <c r="B142" s="134" t="s">
        <v>132</v>
      </c>
      <c r="C142" s="134"/>
      <c r="D142" s="134"/>
      <c r="E142" s="135" t="s">
        <v>133</v>
      </c>
      <c r="F142" s="135"/>
      <c r="G142" s="135"/>
      <c r="H142" s="4"/>
      <c r="I142" s="11">
        <v>16</v>
      </c>
      <c r="J142" s="11">
        <v>0</v>
      </c>
      <c r="K142" s="11">
        <v>0</v>
      </c>
      <c r="L142" s="69" t="s">
        <v>11</v>
      </c>
      <c r="M142" s="19" t="s">
        <v>11</v>
      </c>
    </row>
    <row r="143" spans="2:13" ht="12.75">
      <c r="B143" s="134" t="s">
        <v>32</v>
      </c>
      <c r="C143" s="134"/>
      <c r="D143" s="134"/>
      <c r="E143" s="135" t="s">
        <v>33</v>
      </c>
      <c r="F143" s="135"/>
      <c r="G143" s="135"/>
      <c r="H143" s="13"/>
      <c r="I143" s="11">
        <v>0</v>
      </c>
      <c r="J143" s="11">
        <v>0</v>
      </c>
      <c r="K143" s="11">
        <v>0</v>
      </c>
      <c r="L143" s="20" t="s">
        <v>11</v>
      </c>
      <c r="M143" s="19" t="s">
        <v>11</v>
      </c>
    </row>
    <row r="144" spans="2:13" ht="23.25" customHeight="1">
      <c r="B144" s="130" t="s">
        <v>117</v>
      </c>
      <c r="C144" s="130"/>
      <c r="D144" s="130"/>
      <c r="E144" s="131" t="s">
        <v>183</v>
      </c>
      <c r="F144" s="131"/>
      <c r="G144" s="131"/>
      <c r="H144" s="8"/>
      <c r="I144" s="9">
        <f>SUM(I145,I147,I149)</f>
        <v>2431414</v>
      </c>
      <c r="J144" s="9">
        <f>SUM(J145,J147,J149)</f>
        <v>4456318</v>
      </c>
      <c r="K144" s="9">
        <f>SUM(K145,K147,K149)</f>
        <v>2633318</v>
      </c>
      <c r="L144" s="21">
        <f aca="true" t="shared" si="8" ref="L144:L192">K144/J144</f>
        <v>0.5909178833287929</v>
      </c>
      <c r="M144" s="21">
        <f>K144/K204</f>
        <v>0.30480014678735823</v>
      </c>
    </row>
    <row r="145" spans="2:13" ht="27" customHeight="1">
      <c r="B145" s="132" t="s">
        <v>118</v>
      </c>
      <c r="C145" s="132"/>
      <c r="D145" s="132"/>
      <c r="E145" s="169" t="s">
        <v>119</v>
      </c>
      <c r="F145" s="169"/>
      <c r="G145" s="169"/>
      <c r="H145" s="4"/>
      <c r="I145" s="11">
        <f>SUM(I146)</f>
        <v>1867912</v>
      </c>
      <c r="J145" s="11">
        <f>SUM(J146)</f>
        <v>3192393</v>
      </c>
      <c r="K145" s="11">
        <f>SUM(K146)</f>
        <v>1964552</v>
      </c>
      <c r="L145" s="19">
        <f t="shared" si="8"/>
        <v>0.6153853864483477</v>
      </c>
      <c r="M145" s="19">
        <f>K145/K204</f>
        <v>0.22739211062674472</v>
      </c>
    </row>
    <row r="146" spans="2:13" ht="14.25" customHeight="1">
      <c r="B146" s="149" t="s">
        <v>120</v>
      </c>
      <c r="C146" s="149"/>
      <c r="D146" s="149"/>
      <c r="E146" s="135" t="s">
        <v>121</v>
      </c>
      <c r="F146" s="135"/>
      <c r="G146" s="135"/>
      <c r="H146" s="13"/>
      <c r="I146" s="11">
        <v>1867912</v>
      </c>
      <c r="J146" s="11">
        <v>3192393</v>
      </c>
      <c r="K146" s="11">
        <v>1964552</v>
      </c>
      <c r="L146" s="20">
        <f t="shared" si="8"/>
        <v>0.6153853864483477</v>
      </c>
      <c r="M146" s="20">
        <f>K146/K204</f>
        <v>0.22739211062674472</v>
      </c>
    </row>
    <row r="147" spans="2:13" ht="14.25" customHeight="1">
      <c r="B147" s="132" t="s">
        <v>122</v>
      </c>
      <c r="C147" s="132"/>
      <c r="D147" s="132"/>
      <c r="E147" s="133" t="s">
        <v>123</v>
      </c>
      <c r="F147" s="133"/>
      <c r="G147" s="133"/>
      <c r="H147" s="4"/>
      <c r="I147" s="11">
        <f>SUM(I148)</f>
        <v>563502</v>
      </c>
      <c r="J147" s="11">
        <f>SUM(J148)</f>
        <v>1190317</v>
      </c>
      <c r="K147" s="11">
        <f>SUM(K148)</f>
        <v>595158</v>
      </c>
      <c r="L147" s="19">
        <f t="shared" si="8"/>
        <v>0.4999995799438301</v>
      </c>
      <c r="M147" s="19">
        <f>K147/K204</f>
        <v>0.06888808938444599</v>
      </c>
    </row>
    <row r="148" spans="2:13" ht="15" customHeight="1">
      <c r="B148" s="149" t="s">
        <v>120</v>
      </c>
      <c r="C148" s="149"/>
      <c r="D148" s="149"/>
      <c r="E148" s="135" t="s">
        <v>121</v>
      </c>
      <c r="F148" s="135"/>
      <c r="G148" s="135"/>
      <c r="H148" s="13"/>
      <c r="I148" s="11">
        <v>563502</v>
      </c>
      <c r="J148" s="11">
        <v>1190317</v>
      </c>
      <c r="K148" s="11">
        <v>595158</v>
      </c>
      <c r="L148" s="20">
        <f t="shared" si="8"/>
        <v>0.4999995799438301</v>
      </c>
      <c r="M148" s="20">
        <f>K148/K204</f>
        <v>0.06888808938444599</v>
      </c>
    </row>
    <row r="149" spans="2:13" ht="13.5" customHeight="1">
      <c r="B149" s="132" t="s">
        <v>124</v>
      </c>
      <c r="C149" s="132"/>
      <c r="D149" s="132"/>
      <c r="E149" s="133" t="s">
        <v>125</v>
      </c>
      <c r="F149" s="133"/>
      <c r="G149" s="133"/>
      <c r="H149" s="4"/>
      <c r="I149" s="11">
        <f>SUM(I150:I150)</f>
        <v>0</v>
      </c>
      <c r="J149" s="11">
        <f>SUM(J150:J150)</f>
        <v>73608</v>
      </c>
      <c r="K149" s="11">
        <f>SUM(K150:K150)</f>
        <v>73608</v>
      </c>
      <c r="L149" s="20">
        <f t="shared" si="8"/>
        <v>1</v>
      </c>
      <c r="M149" s="20">
        <f>K149/K204</f>
        <v>0.008519946776167506</v>
      </c>
    </row>
    <row r="150" spans="2:13" ht="15" customHeight="1">
      <c r="B150" s="149" t="s">
        <v>184</v>
      </c>
      <c r="C150" s="149"/>
      <c r="D150" s="149"/>
      <c r="E150" s="152" t="s">
        <v>185</v>
      </c>
      <c r="F150" s="152"/>
      <c r="G150" s="152"/>
      <c r="H150" s="13"/>
      <c r="I150" s="11">
        <v>0</v>
      </c>
      <c r="J150" s="11">
        <v>73608</v>
      </c>
      <c r="K150" s="11">
        <v>73608</v>
      </c>
      <c r="L150" s="20">
        <f t="shared" si="8"/>
        <v>1</v>
      </c>
      <c r="M150" s="19">
        <f>K150/K204</f>
        <v>0.008519946776167506</v>
      </c>
    </row>
    <row r="151" spans="2:13" ht="12.75">
      <c r="B151" s="130" t="s">
        <v>128</v>
      </c>
      <c r="C151" s="130"/>
      <c r="D151" s="130"/>
      <c r="E151" s="131" t="s">
        <v>129</v>
      </c>
      <c r="F151" s="131"/>
      <c r="G151" s="131"/>
      <c r="H151" s="8"/>
      <c r="I151" s="9">
        <f>SUM(I152,I158)</f>
        <v>21558.37</v>
      </c>
      <c r="J151" s="9">
        <f>SUM(J152,J158)</f>
        <v>32998.3</v>
      </c>
      <c r="K151" s="9">
        <f>SUM(K152,K158)</f>
        <v>32350.72</v>
      </c>
      <c r="L151" s="21">
        <f t="shared" si="8"/>
        <v>0.9803753526696829</v>
      </c>
      <c r="M151" s="21">
        <f>K151/K204</f>
        <v>0.0037445170711158794</v>
      </c>
    </row>
    <row r="152" spans="2:13" ht="16.5" customHeight="1">
      <c r="B152" s="132" t="s">
        <v>130</v>
      </c>
      <c r="C152" s="132"/>
      <c r="D152" s="132"/>
      <c r="E152" s="133" t="s">
        <v>131</v>
      </c>
      <c r="F152" s="133"/>
      <c r="G152" s="133"/>
      <c r="H152" s="4"/>
      <c r="I152" s="11">
        <f>SUM(I153:I157)</f>
        <v>16565.23</v>
      </c>
      <c r="J152" s="11">
        <f>SUM(J153:J157)</f>
        <v>32988.3</v>
      </c>
      <c r="K152" s="11">
        <f>SUM(K153:K157)</f>
        <v>32349.97</v>
      </c>
      <c r="L152" s="35">
        <f t="shared" si="8"/>
        <v>0.9806498061433901</v>
      </c>
      <c r="M152" s="19">
        <f>K152/K204</f>
        <v>0.003744430260442011</v>
      </c>
    </row>
    <row r="153" spans="2:13" ht="12.75">
      <c r="B153" s="134" t="s">
        <v>132</v>
      </c>
      <c r="C153" s="134"/>
      <c r="D153" s="134"/>
      <c r="E153" s="135" t="s">
        <v>133</v>
      </c>
      <c r="F153" s="135"/>
      <c r="G153" s="135"/>
      <c r="H153" s="13"/>
      <c r="I153" s="11">
        <v>88</v>
      </c>
      <c r="J153" s="11">
        <v>200</v>
      </c>
      <c r="K153" s="11">
        <v>45</v>
      </c>
      <c r="L153" s="34">
        <f t="shared" si="8"/>
        <v>0.225</v>
      </c>
      <c r="M153" s="20" t="s">
        <v>11</v>
      </c>
    </row>
    <row r="154" spans="2:13" ht="12.75">
      <c r="B154" s="134" t="s">
        <v>24</v>
      </c>
      <c r="C154" s="134"/>
      <c r="D154" s="134"/>
      <c r="E154" s="135" t="s">
        <v>25</v>
      </c>
      <c r="F154" s="135"/>
      <c r="G154" s="135"/>
      <c r="H154" s="13"/>
      <c r="I154" s="11">
        <v>1.47</v>
      </c>
      <c r="J154" s="11">
        <v>10</v>
      </c>
      <c r="K154" s="11">
        <v>1.17</v>
      </c>
      <c r="L154" s="19">
        <f t="shared" si="8"/>
        <v>0.11699999999999999</v>
      </c>
      <c r="M154" s="20">
        <f>K154/K204</f>
        <v>1.3542465123513723E-07</v>
      </c>
    </row>
    <row r="155" spans="2:13" ht="12.75">
      <c r="B155" s="134" t="s">
        <v>32</v>
      </c>
      <c r="C155" s="134"/>
      <c r="D155" s="134"/>
      <c r="E155" s="135" t="s">
        <v>33</v>
      </c>
      <c r="F155" s="135"/>
      <c r="G155" s="135"/>
      <c r="H155" s="13"/>
      <c r="I155" s="11">
        <v>739.12</v>
      </c>
      <c r="J155" s="11">
        <v>1000</v>
      </c>
      <c r="K155" s="11">
        <v>153</v>
      </c>
      <c r="L155" s="35">
        <f t="shared" si="8"/>
        <v>0.153</v>
      </c>
      <c r="M155" s="35">
        <f>K155/K204</f>
        <v>1.7709377469210253E-05</v>
      </c>
    </row>
    <row r="156" spans="2:13" ht="55.5" customHeight="1">
      <c r="B156" s="149" t="s">
        <v>174</v>
      </c>
      <c r="C156" s="149"/>
      <c r="D156" s="149"/>
      <c r="E156" s="152" t="s">
        <v>216</v>
      </c>
      <c r="F156" s="152"/>
      <c r="G156" s="152"/>
      <c r="H156" s="13"/>
      <c r="I156" s="11">
        <v>15736.64</v>
      </c>
      <c r="J156" s="11">
        <v>27011.56</v>
      </c>
      <c r="K156" s="11">
        <v>27384.06</v>
      </c>
      <c r="L156" s="34">
        <f t="shared" si="8"/>
        <v>1.013790391965514</v>
      </c>
      <c r="M156" s="34">
        <f>K156/K204</f>
        <v>0.0031696382691470703</v>
      </c>
    </row>
    <row r="157" spans="2:13" ht="55.5" customHeight="1">
      <c r="B157" s="137" t="s">
        <v>175</v>
      </c>
      <c r="C157" s="138"/>
      <c r="D157" s="139"/>
      <c r="E157" s="152" t="s">
        <v>216</v>
      </c>
      <c r="F157" s="152"/>
      <c r="G157" s="152"/>
      <c r="H157" s="13"/>
      <c r="I157" s="11">
        <v>0</v>
      </c>
      <c r="J157" s="11">
        <v>4766.74</v>
      </c>
      <c r="K157" s="11">
        <v>4766.74</v>
      </c>
      <c r="L157" s="19">
        <f t="shared" si="8"/>
        <v>1</v>
      </c>
      <c r="M157" s="19">
        <f>K157/K204</f>
        <v>0.0005517385487423744</v>
      </c>
    </row>
    <row r="158" spans="2:13" ht="16.5" customHeight="1">
      <c r="B158" s="132" t="s">
        <v>137</v>
      </c>
      <c r="C158" s="132"/>
      <c r="D158" s="132"/>
      <c r="E158" s="133" t="s">
        <v>138</v>
      </c>
      <c r="F158" s="133"/>
      <c r="G158" s="133"/>
      <c r="H158" s="4"/>
      <c r="I158" s="11">
        <f>SUM(I159:I160)</f>
        <v>4993.139999999999</v>
      </c>
      <c r="J158" s="11">
        <f>SUM(J159:J160)</f>
        <v>10</v>
      </c>
      <c r="K158" s="11">
        <f>SUM(K159:K160)</f>
        <v>0.75</v>
      </c>
      <c r="L158" s="88">
        <f>K158/J158</f>
        <v>0.075</v>
      </c>
      <c r="M158" s="88">
        <f>K158/K204</f>
        <v>8.681067386867771E-08</v>
      </c>
    </row>
    <row r="159" spans="2:13" ht="12.75">
      <c r="B159" s="134" t="s">
        <v>24</v>
      </c>
      <c r="C159" s="134"/>
      <c r="D159" s="134"/>
      <c r="E159" s="135" t="s">
        <v>25</v>
      </c>
      <c r="F159" s="135"/>
      <c r="G159" s="135"/>
      <c r="H159" s="13"/>
      <c r="I159" s="11">
        <v>0.9</v>
      </c>
      <c r="J159" s="11">
        <v>10</v>
      </c>
      <c r="K159" s="77">
        <v>0.75</v>
      </c>
      <c r="L159" s="89">
        <f>K159/J159</f>
        <v>0.075</v>
      </c>
      <c r="M159" s="89">
        <f>K159/K204</f>
        <v>8.681067386867771E-08</v>
      </c>
    </row>
    <row r="160" spans="2:13" ht="54.75" customHeight="1">
      <c r="B160" s="149" t="s">
        <v>174</v>
      </c>
      <c r="C160" s="149"/>
      <c r="D160" s="149"/>
      <c r="E160" s="152" t="s">
        <v>216</v>
      </c>
      <c r="F160" s="152"/>
      <c r="G160" s="152"/>
      <c r="H160" s="13"/>
      <c r="I160" s="11">
        <v>4992.24</v>
      </c>
      <c r="J160" s="11">
        <v>0</v>
      </c>
      <c r="K160" s="77">
        <v>0</v>
      </c>
      <c r="L160" s="20" t="s">
        <v>11</v>
      </c>
      <c r="M160" s="20" t="s">
        <v>11</v>
      </c>
    </row>
    <row r="161" spans="2:13" ht="12.75">
      <c r="B161" s="130" t="s">
        <v>139</v>
      </c>
      <c r="C161" s="130"/>
      <c r="D161" s="130"/>
      <c r="E161" s="131" t="s">
        <v>140</v>
      </c>
      <c r="F161" s="131"/>
      <c r="G161" s="131"/>
      <c r="H161" s="8"/>
      <c r="I161" s="9">
        <f>SUM(I162,I169,I172,I175,I177,I181,I190,I188,)</f>
        <v>992149.3700000001</v>
      </c>
      <c r="J161" s="9">
        <f>SUM(J162,J169,J172,J175,J177,J181,J190,J188,)</f>
        <v>1862093</v>
      </c>
      <c r="K161" s="9">
        <f>SUM(K162,K169,K172,K175,K177,K181,K190,K188,)</f>
        <v>1039973.18</v>
      </c>
      <c r="L161" s="21">
        <f t="shared" si="8"/>
        <v>0.558496906438078</v>
      </c>
      <c r="M161" s="21">
        <f>K161/K204</f>
        <v>0.12037436341486889</v>
      </c>
    </row>
    <row r="162" spans="2:13" ht="38.25" customHeight="1">
      <c r="B162" s="132" t="s">
        <v>141</v>
      </c>
      <c r="C162" s="132"/>
      <c r="D162" s="132"/>
      <c r="E162" s="169" t="s">
        <v>142</v>
      </c>
      <c r="F162" s="169"/>
      <c r="G162" s="169"/>
      <c r="H162" s="4"/>
      <c r="I162" s="11">
        <f>SUM(I164:I168)</f>
        <v>587985.53</v>
      </c>
      <c r="J162" s="11">
        <f>SUM(J163:J168)</f>
        <v>1215833</v>
      </c>
      <c r="K162" s="11">
        <f>SUM(K163:K168)</f>
        <v>612154.8200000001</v>
      </c>
      <c r="L162" s="20">
        <f t="shared" si="8"/>
        <v>0.5034859392696202</v>
      </c>
      <c r="M162" s="20">
        <f>K162/K204</f>
        <v>0.07085542991487882</v>
      </c>
    </row>
    <row r="163" spans="2:13" ht="15" customHeight="1">
      <c r="B163" s="166" t="s">
        <v>132</v>
      </c>
      <c r="C163" s="177"/>
      <c r="D163" s="178"/>
      <c r="E163" s="140" t="s">
        <v>133</v>
      </c>
      <c r="F163" s="175"/>
      <c r="G163" s="176"/>
      <c r="H163" s="4"/>
      <c r="I163" s="11">
        <v>0</v>
      </c>
      <c r="J163" s="11">
        <v>0</v>
      </c>
      <c r="K163" s="11">
        <v>8.8</v>
      </c>
      <c r="L163" s="20">
        <v>0</v>
      </c>
      <c r="M163" s="20">
        <f>K163/K204</f>
        <v>1.0185785733924852E-06</v>
      </c>
    </row>
    <row r="164" spans="2:13" ht="14.25" customHeight="1">
      <c r="B164" s="134" t="s">
        <v>24</v>
      </c>
      <c r="C164" s="134"/>
      <c r="D164" s="134"/>
      <c r="E164" s="135" t="s">
        <v>25</v>
      </c>
      <c r="F164" s="135"/>
      <c r="G164" s="135"/>
      <c r="H164" s="4"/>
      <c r="I164" s="11">
        <v>224.3</v>
      </c>
      <c r="J164" s="11">
        <v>0</v>
      </c>
      <c r="K164" s="11">
        <v>15.7</v>
      </c>
      <c r="L164" s="20">
        <v>0</v>
      </c>
      <c r="M164" s="20">
        <f>K164/K204</f>
        <v>1.8172367729843202E-06</v>
      </c>
    </row>
    <row r="165" spans="2:13" ht="15" customHeight="1">
      <c r="B165" s="134" t="s">
        <v>32</v>
      </c>
      <c r="C165" s="134"/>
      <c r="D165" s="134"/>
      <c r="E165" s="135" t="s">
        <v>33</v>
      </c>
      <c r="F165" s="135"/>
      <c r="G165" s="135"/>
      <c r="H165" s="4"/>
      <c r="I165" s="11">
        <v>1606.8</v>
      </c>
      <c r="J165" s="11">
        <v>18833</v>
      </c>
      <c r="K165" s="11">
        <v>12832.42</v>
      </c>
      <c r="L165" s="20">
        <f>K165/J165</f>
        <v>0.6813794934423618</v>
      </c>
      <c r="M165" s="20">
        <f>K165/K204</f>
        <v>0.001485321370087863</v>
      </c>
    </row>
    <row r="166" spans="2:13" ht="25.5" customHeight="1">
      <c r="B166" s="134" t="s">
        <v>169</v>
      </c>
      <c r="C166" s="134"/>
      <c r="D166" s="134"/>
      <c r="E166" s="140" t="s">
        <v>171</v>
      </c>
      <c r="F166" s="141"/>
      <c r="G166" s="142"/>
      <c r="H166" s="4"/>
      <c r="I166" s="11">
        <v>6154.43</v>
      </c>
      <c r="J166" s="11">
        <v>0</v>
      </c>
      <c r="K166" s="11">
        <v>0</v>
      </c>
      <c r="L166" s="20" t="s">
        <v>11</v>
      </c>
      <c r="M166" s="20" t="s">
        <v>11</v>
      </c>
    </row>
    <row r="167" spans="2:13" ht="40.5" customHeight="1">
      <c r="B167" s="149" t="s">
        <v>12</v>
      </c>
      <c r="C167" s="149"/>
      <c r="D167" s="149"/>
      <c r="E167" s="152" t="s">
        <v>215</v>
      </c>
      <c r="F167" s="152"/>
      <c r="G167" s="152"/>
      <c r="H167" s="13"/>
      <c r="I167" s="11">
        <v>580000</v>
      </c>
      <c r="J167" s="11">
        <v>1182000</v>
      </c>
      <c r="K167" s="11">
        <v>592500</v>
      </c>
      <c r="L167" s="20">
        <f t="shared" si="8"/>
        <v>0.501269035532995</v>
      </c>
      <c r="M167" s="20">
        <f>K167/K204</f>
        <v>0.0685804323562554</v>
      </c>
    </row>
    <row r="168" spans="2:13" ht="37.5" customHeight="1">
      <c r="B168" s="149" t="s">
        <v>58</v>
      </c>
      <c r="C168" s="149"/>
      <c r="D168" s="149"/>
      <c r="E168" s="152" t="s">
        <v>143</v>
      </c>
      <c r="F168" s="152"/>
      <c r="G168" s="152"/>
      <c r="H168" s="13"/>
      <c r="I168" s="11">
        <v>0</v>
      </c>
      <c r="J168" s="11">
        <v>15000</v>
      </c>
      <c r="K168" s="11">
        <v>6797.9</v>
      </c>
      <c r="L168" s="35">
        <f t="shared" si="8"/>
        <v>0.4531933333333333</v>
      </c>
      <c r="M168" s="35">
        <f>K168/K204</f>
        <v>0.0007868403731891789</v>
      </c>
    </row>
    <row r="169" spans="2:13" ht="53.25" customHeight="1">
      <c r="B169" s="132" t="s">
        <v>144</v>
      </c>
      <c r="C169" s="132"/>
      <c r="D169" s="132"/>
      <c r="E169" s="169" t="s">
        <v>145</v>
      </c>
      <c r="F169" s="169"/>
      <c r="G169" s="169"/>
      <c r="H169" s="4"/>
      <c r="I169" s="11">
        <f>SUM(I170:I171)</f>
        <v>12800</v>
      </c>
      <c r="J169" s="11">
        <f>SUM(J170:J171)</f>
        <v>24000</v>
      </c>
      <c r="K169" s="11">
        <f>SUM(K170:K171)</f>
        <v>13600</v>
      </c>
      <c r="L169" s="34">
        <f>K169/J169</f>
        <v>0.5666666666666667</v>
      </c>
      <c r="M169" s="34">
        <f>K169/K204</f>
        <v>0.0015741668861520225</v>
      </c>
    </row>
    <row r="170" spans="2:13" ht="53.25" customHeight="1">
      <c r="B170" s="149" t="s">
        <v>12</v>
      </c>
      <c r="C170" s="149"/>
      <c r="D170" s="149"/>
      <c r="E170" s="152" t="s">
        <v>215</v>
      </c>
      <c r="F170" s="152"/>
      <c r="G170" s="152"/>
      <c r="H170" s="4"/>
      <c r="I170" s="11">
        <v>5600</v>
      </c>
      <c r="J170" s="11">
        <v>11800</v>
      </c>
      <c r="K170" s="11">
        <v>7000</v>
      </c>
      <c r="L170" s="20">
        <f>K170/J170</f>
        <v>0.5932203389830508</v>
      </c>
      <c r="M170" s="20">
        <f>K170/K204</f>
        <v>0.0008102329561076587</v>
      </c>
    </row>
    <row r="171" spans="2:13" ht="26.25" customHeight="1">
      <c r="B171" s="149" t="s">
        <v>126</v>
      </c>
      <c r="C171" s="149"/>
      <c r="D171" s="149"/>
      <c r="E171" s="140" t="s">
        <v>127</v>
      </c>
      <c r="F171" s="141"/>
      <c r="G171" s="142"/>
      <c r="H171" s="13"/>
      <c r="I171" s="11">
        <v>7200</v>
      </c>
      <c r="J171" s="11">
        <v>12200</v>
      </c>
      <c r="K171" s="11">
        <v>6600</v>
      </c>
      <c r="L171" s="31">
        <f t="shared" si="8"/>
        <v>0.5409836065573771</v>
      </c>
      <c r="M171" s="31">
        <f>K171/K204</f>
        <v>0.0007639339300443638</v>
      </c>
    </row>
    <row r="172" spans="2:13" ht="27" customHeight="1">
      <c r="B172" s="132" t="s">
        <v>146</v>
      </c>
      <c r="C172" s="132"/>
      <c r="D172" s="132"/>
      <c r="E172" s="169" t="s">
        <v>147</v>
      </c>
      <c r="F172" s="169"/>
      <c r="G172" s="169"/>
      <c r="H172" s="4"/>
      <c r="I172" s="11">
        <f>SUM(I174:I174)</f>
        <v>99000</v>
      </c>
      <c r="J172" s="11">
        <f>SUM(J173:J174)</f>
        <v>151400</v>
      </c>
      <c r="K172" s="11">
        <f>SUM(K173:K174)</f>
        <v>73877</v>
      </c>
      <c r="L172" s="34">
        <f t="shared" si="8"/>
        <v>0.48795904887714664</v>
      </c>
      <c r="M172" s="34">
        <f>K172/K204</f>
        <v>0.00855108287119507</v>
      </c>
    </row>
    <row r="173" spans="2:13" ht="12.75" customHeight="1">
      <c r="B173" s="166" t="s">
        <v>32</v>
      </c>
      <c r="C173" s="177"/>
      <c r="D173" s="178"/>
      <c r="E173" s="135" t="s">
        <v>33</v>
      </c>
      <c r="F173" s="135"/>
      <c r="G173" s="135"/>
      <c r="H173" s="4"/>
      <c r="I173" s="11">
        <v>0</v>
      </c>
      <c r="J173" s="11">
        <v>400</v>
      </c>
      <c r="K173" s="11">
        <v>377</v>
      </c>
      <c r="L173" s="34">
        <f t="shared" si="8"/>
        <v>0.9425</v>
      </c>
      <c r="M173" s="34">
        <f>K173/K204</f>
        <v>4.363683206465533E-05</v>
      </c>
    </row>
    <row r="174" spans="2:13" ht="23.25" customHeight="1">
      <c r="B174" s="137" t="s">
        <v>126</v>
      </c>
      <c r="C174" s="138"/>
      <c r="D174" s="139"/>
      <c r="E174" s="151" t="s">
        <v>127</v>
      </c>
      <c r="F174" s="151"/>
      <c r="G174" s="151"/>
      <c r="H174" s="13"/>
      <c r="I174" s="11">
        <v>99000</v>
      </c>
      <c r="J174" s="11">
        <v>151000</v>
      </c>
      <c r="K174" s="11">
        <v>73500</v>
      </c>
      <c r="L174" s="20">
        <f t="shared" si="8"/>
        <v>0.4867549668874172</v>
      </c>
      <c r="M174" s="20">
        <f>K174/K204</f>
        <v>0.008507446039130416</v>
      </c>
    </row>
    <row r="175" spans="2:13" ht="13.5" customHeight="1">
      <c r="B175" s="182" t="s">
        <v>206</v>
      </c>
      <c r="C175" s="183"/>
      <c r="D175" s="184"/>
      <c r="E175" s="133" t="s">
        <v>207</v>
      </c>
      <c r="F175" s="133"/>
      <c r="G175" s="133"/>
      <c r="H175" s="13"/>
      <c r="I175" s="11">
        <f>SUM(I176)</f>
        <v>597.67</v>
      </c>
      <c r="J175" s="11">
        <f>SUM(J176)</f>
        <v>0</v>
      </c>
      <c r="K175" s="11">
        <f>SUM(K176)</f>
        <v>0</v>
      </c>
      <c r="L175" s="20" t="s">
        <v>11</v>
      </c>
      <c r="M175" s="88" t="s">
        <v>11</v>
      </c>
    </row>
    <row r="176" spans="2:13" ht="12.75" customHeight="1">
      <c r="B176" s="134" t="s">
        <v>32</v>
      </c>
      <c r="C176" s="134"/>
      <c r="D176" s="134"/>
      <c r="E176" s="135" t="s">
        <v>33</v>
      </c>
      <c r="F176" s="135"/>
      <c r="G176" s="135"/>
      <c r="H176" s="13"/>
      <c r="I176" s="11">
        <v>597.67</v>
      </c>
      <c r="J176" s="11">
        <v>0</v>
      </c>
      <c r="K176" s="11">
        <v>0</v>
      </c>
      <c r="L176" s="90" t="s">
        <v>11</v>
      </c>
      <c r="M176" s="89" t="s">
        <v>11</v>
      </c>
    </row>
    <row r="177" spans="2:13" ht="12.75" customHeight="1">
      <c r="B177" s="132" t="s">
        <v>172</v>
      </c>
      <c r="C177" s="132"/>
      <c r="D177" s="132"/>
      <c r="E177" s="133" t="s">
        <v>173</v>
      </c>
      <c r="F177" s="133"/>
      <c r="G177" s="133"/>
      <c r="H177" s="13"/>
      <c r="I177" s="11">
        <f>SUM(I178:I180)</f>
        <v>75000</v>
      </c>
      <c r="J177" s="11">
        <f>SUM(J178:J180)</f>
        <v>136400</v>
      </c>
      <c r="K177" s="11">
        <f>SUM(K178:K180)</f>
        <v>74403.5</v>
      </c>
      <c r="L177" s="91">
        <f>SUM(L180)</f>
        <v>0.5373134328358209</v>
      </c>
      <c r="M177" s="89">
        <f>L177/K204</f>
        <v>6.219272157756015E-08</v>
      </c>
    </row>
    <row r="178" spans="2:13" ht="12.75" customHeight="1">
      <c r="B178" s="166" t="s">
        <v>24</v>
      </c>
      <c r="C178" s="177"/>
      <c r="D178" s="178"/>
      <c r="E178" s="188" t="s">
        <v>25</v>
      </c>
      <c r="F178" s="189"/>
      <c r="G178" s="190"/>
      <c r="H178" s="13"/>
      <c r="I178" s="11">
        <v>0</v>
      </c>
      <c r="J178" s="11">
        <v>0</v>
      </c>
      <c r="K178" s="11">
        <v>78</v>
      </c>
      <c r="L178" s="52">
        <v>0</v>
      </c>
      <c r="M178" s="19">
        <f>K178/K204</f>
        <v>9.028310082342482E-06</v>
      </c>
    </row>
    <row r="179" spans="2:13" ht="12.75" customHeight="1">
      <c r="B179" s="166" t="s">
        <v>32</v>
      </c>
      <c r="C179" s="177"/>
      <c r="D179" s="178"/>
      <c r="E179" s="135" t="s">
        <v>33</v>
      </c>
      <c r="F179" s="135"/>
      <c r="G179" s="135"/>
      <c r="H179" s="13"/>
      <c r="I179" s="11">
        <v>0</v>
      </c>
      <c r="J179" s="11">
        <v>2400</v>
      </c>
      <c r="K179" s="11">
        <v>2325.5</v>
      </c>
      <c r="L179" s="52">
        <v>0</v>
      </c>
      <c r="M179" s="19">
        <f>+K179/K204</f>
        <v>0.00026917096277548005</v>
      </c>
    </row>
    <row r="180" spans="2:13" ht="23.25" customHeight="1">
      <c r="B180" s="149" t="s">
        <v>126</v>
      </c>
      <c r="C180" s="149"/>
      <c r="D180" s="149"/>
      <c r="E180" s="151" t="s">
        <v>127</v>
      </c>
      <c r="F180" s="151"/>
      <c r="G180" s="151"/>
      <c r="H180" s="13"/>
      <c r="I180" s="11">
        <v>75000</v>
      </c>
      <c r="J180" s="11">
        <v>134000</v>
      </c>
      <c r="K180" s="11">
        <v>72000</v>
      </c>
      <c r="L180" s="19">
        <f>K180/J180</f>
        <v>0.5373134328358209</v>
      </c>
      <c r="M180" s="19">
        <f>K180/K204</f>
        <v>0.008333824691393061</v>
      </c>
    </row>
    <row r="181" spans="2:13" ht="12.75">
      <c r="B181" s="132" t="s">
        <v>148</v>
      </c>
      <c r="C181" s="132"/>
      <c r="D181" s="132"/>
      <c r="E181" s="133" t="s">
        <v>149</v>
      </c>
      <c r="F181" s="133"/>
      <c r="G181" s="133"/>
      <c r="H181" s="4"/>
      <c r="I181" s="11">
        <f>SUM(I182:I187)</f>
        <v>178925.66</v>
      </c>
      <c r="J181" s="11">
        <f>SUM(J182:J187)</f>
        <v>280760</v>
      </c>
      <c r="K181" s="11">
        <f>SUM(K182:K187)</f>
        <v>225679.44</v>
      </c>
      <c r="L181" s="19">
        <f t="shared" si="8"/>
        <v>0.8038162131357743</v>
      </c>
      <c r="M181" s="19">
        <f>K181/K204</f>
        <v>0.026121845686274427</v>
      </c>
    </row>
    <row r="182" spans="2:13" ht="54.75" customHeight="1">
      <c r="B182" s="149" t="s">
        <v>40</v>
      </c>
      <c r="C182" s="149"/>
      <c r="D182" s="149"/>
      <c r="E182" s="152" t="s">
        <v>41</v>
      </c>
      <c r="F182" s="152"/>
      <c r="G182" s="152"/>
      <c r="H182" s="13"/>
      <c r="I182" s="11">
        <v>3307.5</v>
      </c>
      <c r="J182" s="11">
        <v>6000</v>
      </c>
      <c r="K182" s="11">
        <v>5490</v>
      </c>
      <c r="L182" s="20">
        <f t="shared" si="8"/>
        <v>0.915</v>
      </c>
      <c r="M182" s="20">
        <f>K182/K204</f>
        <v>0.0006354541327187209</v>
      </c>
    </row>
    <row r="183" spans="2:13" ht="12.75">
      <c r="B183" s="134" t="s">
        <v>24</v>
      </c>
      <c r="C183" s="134"/>
      <c r="D183" s="134"/>
      <c r="E183" s="135" t="s">
        <v>25</v>
      </c>
      <c r="F183" s="135"/>
      <c r="G183" s="135"/>
      <c r="H183" s="13"/>
      <c r="I183" s="11">
        <v>3.82</v>
      </c>
      <c r="J183" s="11">
        <v>10</v>
      </c>
      <c r="K183" s="11">
        <v>5.13</v>
      </c>
      <c r="L183" s="20">
        <f t="shared" si="8"/>
        <v>0.513</v>
      </c>
      <c r="M183" s="20">
        <f>K183/K204</f>
        <v>5.937850092617556E-07</v>
      </c>
    </row>
    <row r="184" spans="2:13" ht="12.75">
      <c r="B184" s="134" t="s">
        <v>32</v>
      </c>
      <c r="C184" s="134"/>
      <c r="D184" s="134"/>
      <c r="E184" s="135" t="s">
        <v>33</v>
      </c>
      <c r="F184" s="135"/>
      <c r="G184" s="135"/>
      <c r="H184" s="13"/>
      <c r="I184" s="11">
        <v>6308.77</v>
      </c>
      <c r="J184" s="11">
        <v>12000</v>
      </c>
      <c r="K184" s="11">
        <v>13434.31</v>
      </c>
      <c r="L184" s="20">
        <f t="shared" si="8"/>
        <v>1.1195258333333333</v>
      </c>
      <c r="M184" s="20">
        <f>K184/K204</f>
        <v>0.0015549886720809542</v>
      </c>
    </row>
    <row r="185" spans="2:13" ht="52.5" customHeight="1">
      <c r="B185" s="149" t="s">
        <v>174</v>
      </c>
      <c r="C185" s="149"/>
      <c r="D185" s="149"/>
      <c r="E185" s="152" t="s">
        <v>216</v>
      </c>
      <c r="F185" s="152"/>
      <c r="G185" s="152"/>
      <c r="H185" s="13"/>
      <c r="I185" s="11">
        <v>74938.25</v>
      </c>
      <c r="J185" s="11">
        <v>110500.01</v>
      </c>
      <c r="K185" s="11">
        <v>110500</v>
      </c>
      <c r="L185" s="20">
        <f t="shared" si="8"/>
        <v>0.9999999095022707</v>
      </c>
      <c r="M185" s="20">
        <f>K185/K204</f>
        <v>0.012790105949985184</v>
      </c>
    </row>
    <row r="186" spans="2:13" ht="51" customHeight="1">
      <c r="B186" s="149" t="s">
        <v>175</v>
      </c>
      <c r="C186" s="149"/>
      <c r="D186" s="149"/>
      <c r="E186" s="152" t="s">
        <v>216</v>
      </c>
      <c r="F186" s="152"/>
      <c r="G186" s="152"/>
      <c r="H186" s="13"/>
      <c r="I186" s="11">
        <v>3967.32</v>
      </c>
      <c r="J186" s="11">
        <v>5849.99</v>
      </c>
      <c r="K186" s="11">
        <v>5850</v>
      </c>
      <c r="L186" s="31">
        <f>K186/J186:J186</f>
        <v>1.0000017094046314</v>
      </c>
      <c r="M186" s="31">
        <f>K186/K204</f>
        <v>0.0006771232561756862</v>
      </c>
    </row>
    <row r="187" spans="2:13" ht="25.5" customHeight="1">
      <c r="B187" s="149" t="s">
        <v>126</v>
      </c>
      <c r="C187" s="149"/>
      <c r="D187" s="149"/>
      <c r="E187" s="140" t="s">
        <v>127</v>
      </c>
      <c r="F187" s="141"/>
      <c r="G187" s="142"/>
      <c r="H187" s="13"/>
      <c r="I187" s="11">
        <v>90400</v>
      </c>
      <c r="J187" s="11">
        <v>146400</v>
      </c>
      <c r="K187" s="11">
        <v>90400</v>
      </c>
      <c r="L187" s="34">
        <f>K187/J187</f>
        <v>0.6174863387978142</v>
      </c>
      <c r="M187" s="34">
        <f>K187/K204</f>
        <v>0.01046357989030462</v>
      </c>
    </row>
    <row r="188" spans="2:13" ht="12.75" customHeight="1">
      <c r="B188" s="132" t="s">
        <v>150</v>
      </c>
      <c r="C188" s="132"/>
      <c r="D188" s="132"/>
      <c r="E188" s="133" t="s">
        <v>151</v>
      </c>
      <c r="F188" s="133"/>
      <c r="G188" s="133"/>
      <c r="H188" s="4"/>
      <c r="I188" s="11">
        <f>SUM(I189)</f>
        <v>1840.51</v>
      </c>
      <c r="J188" s="11">
        <f>SUM(J189)</f>
        <v>3000</v>
      </c>
      <c r="K188" s="11">
        <f>SUM(K189)</f>
        <v>2558.42</v>
      </c>
      <c r="L188" s="19">
        <f t="shared" si="8"/>
        <v>0.8528066666666667</v>
      </c>
      <c r="M188" s="19">
        <f>K188/K204</f>
        <v>0.0002961308856521366</v>
      </c>
    </row>
    <row r="189" spans="2:13" ht="12.75">
      <c r="B189" s="134" t="s">
        <v>52</v>
      </c>
      <c r="C189" s="134"/>
      <c r="D189" s="134"/>
      <c r="E189" s="135" t="s">
        <v>53</v>
      </c>
      <c r="F189" s="135"/>
      <c r="G189" s="135"/>
      <c r="H189" s="13"/>
      <c r="I189" s="11">
        <v>1840.51</v>
      </c>
      <c r="J189" s="11">
        <v>3000</v>
      </c>
      <c r="K189" s="11">
        <v>2558.42</v>
      </c>
      <c r="L189" s="20">
        <f t="shared" si="8"/>
        <v>0.8528066666666667</v>
      </c>
      <c r="M189" s="20">
        <f>K189/K204</f>
        <v>0.0002961308856521366</v>
      </c>
    </row>
    <row r="190" spans="2:13" ht="12.75">
      <c r="B190" s="132" t="s">
        <v>152</v>
      </c>
      <c r="C190" s="132"/>
      <c r="D190" s="132"/>
      <c r="E190" s="133" t="s">
        <v>10</v>
      </c>
      <c r="F190" s="133"/>
      <c r="G190" s="133"/>
      <c r="H190" s="4"/>
      <c r="I190" s="11">
        <f>SUM(I191:I192)</f>
        <v>36000</v>
      </c>
      <c r="J190" s="11">
        <f>SUM(J191:J192)</f>
        <v>50700</v>
      </c>
      <c r="K190" s="11">
        <f>SUM(K191:K192)</f>
        <v>37700</v>
      </c>
      <c r="L190" s="19">
        <f t="shared" si="8"/>
        <v>0.7435897435897436</v>
      </c>
      <c r="M190" s="19">
        <f>K190/K204</f>
        <v>0.004363683206465533</v>
      </c>
    </row>
    <row r="191" spans="2:13" ht="42" customHeight="1">
      <c r="B191" s="166" t="s">
        <v>12</v>
      </c>
      <c r="C191" s="177"/>
      <c r="D191" s="178"/>
      <c r="E191" s="152" t="s">
        <v>215</v>
      </c>
      <c r="F191" s="152"/>
      <c r="G191" s="152"/>
      <c r="H191" s="4"/>
      <c r="I191" s="11">
        <v>0</v>
      </c>
      <c r="J191" s="11">
        <v>7700</v>
      </c>
      <c r="K191" s="11">
        <v>7700</v>
      </c>
      <c r="L191" s="19">
        <f t="shared" si="8"/>
        <v>1</v>
      </c>
      <c r="M191" s="19">
        <f>K191/K204</f>
        <v>0.0008912562517184245</v>
      </c>
    </row>
    <row r="192" spans="2:13" ht="27.75" customHeight="1">
      <c r="B192" s="149" t="s">
        <v>126</v>
      </c>
      <c r="C192" s="149"/>
      <c r="D192" s="149"/>
      <c r="E192" s="140" t="s">
        <v>127</v>
      </c>
      <c r="F192" s="141"/>
      <c r="G192" s="142"/>
      <c r="H192" s="13"/>
      <c r="I192" s="11">
        <v>36000</v>
      </c>
      <c r="J192" s="11">
        <v>43000</v>
      </c>
      <c r="K192" s="11">
        <v>30000</v>
      </c>
      <c r="L192" s="20">
        <f t="shared" si="8"/>
        <v>0.6976744186046512</v>
      </c>
      <c r="M192" s="20">
        <f>K192/K204</f>
        <v>0.0034724269547471084</v>
      </c>
    </row>
    <row r="193" spans="2:13" ht="27.75" customHeight="1">
      <c r="B193" s="130" t="s">
        <v>186</v>
      </c>
      <c r="C193" s="130"/>
      <c r="D193" s="130"/>
      <c r="E193" s="150" t="s">
        <v>187</v>
      </c>
      <c r="F193" s="150"/>
      <c r="G193" s="150"/>
      <c r="H193" s="37"/>
      <c r="I193" s="38">
        <f aca="true" t="shared" si="9" ref="I193:K194">SUM(I194)</f>
        <v>28635.95</v>
      </c>
      <c r="J193" s="38">
        <f t="shared" si="9"/>
        <v>55783</v>
      </c>
      <c r="K193" s="38">
        <f t="shared" si="9"/>
        <v>22700</v>
      </c>
      <c r="L193" s="28">
        <f>K193/J193</f>
        <v>0.4069340121542405</v>
      </c>
      <c r="M193" s="39">
        <f>K193/K204</f>
        <v>0.002627469729091979</v>
      </c>
    </row>
    <row r="194" spans="2:13" ht="12.75" customHeight="1">
      <c r="B194" s="132" t="s">
        <v>189</v>
      </c>
      <c r="C194" s="132"/>
      <c r="D194" s="132"/>
      <c r="E194" s="133" t="s">
        <v>188</v>
      </c>
      <c r="F194" s="133"/>
      <c r="G194" s="133"/>
      <c r="H194" s="13"/>
      <c r="I194" s="11">
        <f t="shared" si="9"/>
        <v>28635.95</v>
      </c>
      <c r="J194" s="11">
        <f t="shared" si="9"/>
        <v>55783</v>
      </c>
      <c r="K194" s="11">
        <f t="shared" si="9"/>
        <v>22700</v>
      </c>
      <c r="L194" s="20">
        <f>K194/J194</f>
        <v>0.4069340121542405</v>
      </c>
      <c r="M194" s="35">
        <f>K194/K204</f>
        <v>0.002627469729091979</v>
      </c>
    </row>
    <row r="195" spans="2:13" ht="33" customHeight="1">
      <c r="B195" s="149" t="s">
        <v>126</v>
      </c>
      <c r="C195" s="149"/>
      <c r="D195" s="149"/>
      <c r="E195" s="140" t="s">
        <v>127</v>
      </c>
      <c r="F195" s="141"/>
      <c r="G195" s="142"/>
      <c r="H195" s="13"/>
      <c r="I195" s="11">
        <v>28635.95</v>
      </c>
      <c r="J195" s="11">
        <v>55783</v>
      </c>
      <c r="K195" s="11">
        <v>22700</v>
      </c>
      <c r="L195" s="20">
        <f>K195/J195</f>
        <v>0.4069340121542405</v>
      </c>
      <c r="M195" s="92">
        <f>K195/K204</f>
        <v>0.002627469729091979</v>
      </c>
    </row>
    <row r="196" spans="2:13" ht="12.75">
      <c r="B196" s="130" t="s">
        <v>153</v>
      </c>
      <c r="C196" s="130"/>
      <c r="D196" s="130"/>
      <c r="E196" s="136" t="s">
        <v>154</v>
      </c>
      <c r="F196" s="136"/>
      <c r="G196" s="136"/>
      <c r="H196" s="8"/>
      <c r="I196" s="9">
        <f>SUM(I197,I200,I202)</f>
        <v>1817.89</v>
      </c>
      <c r="J196" s="9">
        <f>SUM(J197,J200,J202)</f>
        <v>3000</v>
      </c>
      <c r="K196" s="9">
        <f>SUM(K197,K200,K202)</f>
        <v>653.51</v>
      </c>
      <c r="L196" s="93">
        <f aca="true" t="shared" si="10" ref="L196:L204">K196/J196</f>
        <v>0.21783666666666665</v>
      </c>
      <c r="M196" s="94">
        <f>K196/K204</f>
        <v>7.564219130655943E-05</v>
      </c>
    </row>
    <row r="197" spans="2:13" ht="39" customHeight="1">
      <c r="B197" s="132" t="s">
        <v>178</v>
      </c>
      <c r="C197" s="132"/>
      <c r="D197" s="132"/>
      <c r="E197" s="174" t="s">
        <v>179</v>
      </c>
      <c r="F197" s="175"/>
      <c r="G197" s="176"/>
      <c r="H197" s="4"/>
      <c r="I197" s="11">
        <f>SUM(I198:I199)</f>
        <v>1792.89</v>
      </c>
      <c r="J197" s="11">
        <f>SUM(J198:J199)</f>
        <v>2400</v>
      </c>
      <c r="K197" s="11">
        <f>SUM(K198:K199)</f>
        <v>81.06</v>
      </c>
      <c r="L197" s="90">
        <f t="shared" si="10"/>
        <v>0.033775</v>
      </c>
      <c r="M197" s="89">
        <f>K197/K204</f>
        <v>9.382497631726688E-06</v>
      </c>
    </row>
    <row r="198" spans="2:13" ht="15" customHeight="1">
      <c r="B198" s="134" t="s">
        <v>132</v>
      </c>
      <c r="C198" s="134"/>
      <c r="D198" s="134"/>
      <c r="E198" s="135" t="s">
        <v>133</v>
      </c>
      <c r="F198" s="135"/>
      <c r="G198" s="135"/>
      <c r="H198" s="4"/>
      <c r="I198" s="11">
        <v>1792.89</v>
      </c>
      <c r="J198" s="11">
        <v>2400</v>
      </c>
      <c r="K198" s="11">
        <v>81.06</v>
      </c>
      <c r="L198" s="20">
        <f t="shared" si="10"/>
        <v>0.033775</v>
      </c>
      <c r="M198" s="19">
        <f>K198/K204</f>
        <v>9.382497631726688E-06</v>
      </c>
    </row>
    <row r="199" spans="2:13" ht="12.75">
      <c r="B199" s="134" t="s">
        <v>32</v>
      </c>
      <c r="C199" s="134"/>
      <c r="D199" s="134"/>
      <c r="E199" s="135" t="s">
        <v>33</v>
      </c>
      <c r="F199" s="135"/>
      <c r="G199" s="135"/>
      <c r="H199" s="13"/>
      <c r="I199" s="11">
        <v>0</v>
      </c>
      <c r="J199" s="11">
        <v>0</v>
      </c>
      <c r="K199" s="11">
        <v>0</v>
      </c>
      <c r="L199" s="20" t="s">
        <v>11</v>
      </c>
      <c r="M199" s="20" t="s">
        <v>11</v>
      </c>
    </row>
    <row r="200" spans="2:13" ht="28.5" customHeight="1">
      <c r="B200" s="182" t="s">
        <v>218</v>
      </c>
      <c r="C200" s="183"/>
      <c r="D200" s="184"/>
      <c r="E200" s="185" t="s">
        <v>219</v>
      </c>
      <c r="F200" s="186"/>
      <c r="G200" s="187"/>
      <c r="H200" s="29"/>
      <c r="I200" s="30">
        <f>SUM(I201)</f>
        <v>0</v>
      </c>
      <c r="J200" s="30">
        <f>SUM(J201)</f>
        <v>600</v>
      </c>
      <c r="K200" s="30">
        <f>SUM(K201)</f>
        <v>572.45</v>
      </c>
      <c r="L200" s="31">
        <f>K200/J200</f>
        <v>0.9540833333333334</v>
      </c>
      <c r="M200" s="31">
        <f>K200/K204</f>
        <v>6.625969367483275E-05</v>
      </c>
    </row>
    <row r="201" spans="2:13" ht="15.75" customHeight="1">
      <c r="B201" s="166" t="s">
        <v>220</v>
      </c>
      <c r="C201" s="177"/>
      <c r="D201" s="178"/>
      <c r="E201" s="179" t="s">
        <v>221</v>
      </c>
      <c r="F201" s="180"/>
      <c r="G201" s="181"/>
      <c r="H201" s="29"/>
      <c r="I201" s="30">
        <v>0</v>
      </c>
      <c r="J201" s="30">
        <v>600</v>
      </c>
      <c r="K201" s="30">
        <v>572.45</v>
      </c>
      <c r="L201" s="31">
        <f>K201/J201</f>
        <v>0.9540833333333334</v>
      </c>
      <c r="M201" s="31">
        <f>K201/K204</f>
        <v>6.625969367483275E-05</v>
      </c>
    </row>
    <row r="202" spans="2:13" ht="16.5" customHeight="1">
      <c r="B202" s="132" t="s">
        <v>182</v>
      </c>
      <c r="C202" s="132"/>
      <c r="D202" s="132"/>
      <c r="E202" s="133" t="s">
        <v>10</v>
      </c>
      <c r="F202" s="133"/>
      <c r="G202" s="133"/>
      <c r="H202" s="29"/>
      <c r="I202" s="30">
        <f>SUM(I203)</f>
        <v>25</v>
      </c>
      <c r="J202" s="30">
        <f>SUM(J203)</f>
        <v>0</v>
      </c>
      <c r="K202" s="30">
        <f>SUM(K203)</f>
        <v>0</v>
      </c>
      <c r="L202" s="31" t="s">
        <v>11</v>
      </c>
      <c r="M202" s="31" t="s">
        <v>11</v>
      </c>
    </row>
    <row r="203" spans="2:13" ht="14.25" customHeight="1" thickBot="1">
      <c r="B203" s="134" t="s">
        <v>32</v>
      </c>
      <c r="C203" s="134"/>
      <c r="D203" s="134"/>
      <c r="E203" s="135" t="s">
        <v>33</v>
      </c>
      <c r="F203" s="135"/>
      <c r="G203" s="135"/>
      <c r="H203" s="29"/>
      <c r="I203" s="30">
        <v>25</v>
      </c>
      <c r="J203" s="30">
        <v>0</v>
      </c>
      <c r="K203" s="30">
        <v>0</v>
      </c>
      <c r="L203" s="31" t="s">
        <v>11</v>
      </c>
      <c r="M203" s="31" t="s">
        <v>11</v>
      </c>
    </row>
    <row r="204" spans="2:13" ht="21" customHeight="1" thickBot="1">
      <c r="B204" s="172"/>
      <c r="C204" s="172"/>
      <c r="D204" s="172"/>
      <c r="E204" s="173" t="s">
        <v>190</v>
      </c>
      <c r="F204" s="173"/>
      <c r="G204" s="173"/>
      <c r="H204" s="23"/>
      <c r="I204" s="41">
        <f>SUM(I15,I60)</f>
        <v>6939993.97</v>
      </c>
      <c r="J204" s="41">
        <f>SUM(J15,J60)</f>
        <v>18571142.8</v>
      </c>
      <c r="K204" s="41">
        <f>SUM(K15,K60)</f>
        <v>8639490.59</v>
      </c>
      <c r="L204" s="42">
        <f t="shared" si="10"/>
        <v>0.4652104979775396</v>
      </c>
      <c r="M204" s="43" t="s">
        <v>11</v>
      </c>
    </row>
    <row r="205" ht="12.75">
      <c r="J205" s="36"/>
    </row>
    <row r="209" spans="2:6" ht="12.75">
      <c r="B209" s="170" t="s">
        <v>222</v>
      </c>
      <c r="C209" s="171"/>
      <c r="D209" s="171"/>
      <c r="E209" s="171"/>
      <c r="F209" s="171"/>
    </row>
  </sheetData>
  <sheetProtection/>
  <mergeCells count="390">
    <mergeCell ref="B5:N11"/>
    <mergeCell ref="B12:D12"/>
    <mergeCell ref="E12:G13"/>
    <mergeCell ref="I12:I13"/>
    <mergeCell ref="J12:J13"/>
    <mergeCell ref="K12:K13"/>
    <mergeCell ref="L12:L13"/>
    <mergeCell ref="M12:M13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0:D40"/>
    <mergeCell ref="E40:G40"/>
    <mergeCell ref="B41:D41"/>
    <mergeCell ref="E41:G41"/>
    <mergeCell ref="B42:D42"/>
    <mergeCell ref="E42:G42"/>
    <mergeCell ref="B43:D43"/>
    <mergeCell ref="E43:G43"/>
    <mergeCell ref="B44:D44"/>
    <mergeCell ref="E44:G44"/>
    <mergeCell ref="B45:D45"/>
    <mergeCell ref="E45:G45"/>
    <mergeCell ref="B46:D46"/>
    <mergeCell ref="E46:G46"/>
    <mergeCell ref="B47:D47"/>
    <mergeCell ref="E47:G47"/>
    <mergeCell ref="B48:D48"/>
    <mergeCell ref="E48:G48"/>
    <mergeCell ref="B49:D49"/>
    <mergeCell ref="E49:G49"/>
    <mergeCell ref="B50:D50"/>
    <mergeCell ref="E50:G50"/>
    <mergeCell ref="B51:D51"/>
    <mergeCell ref="E51:G51"/>
    <mergeCell ref="B52:D52"/>
    <mergeCell ref="E52:G52"/>
    <mergeCell ref="B53:D53"/>
    <mergeCell ref="E53:G53"/>
    <mergeCell ref="B54:D54"/>
    <mergeCell ref="E54:G54"/>
    <mergeCell ref="B55:D55"/>
    <mergeCell ref="E55:G55"/>
    <mergeCell ref="B56:D56"/>
    <mergeCell ref="E56:G56"/>
    <mergeCell ref="B57:D57"/>
    <mergeCell ref="E57:G57"/>
    <mergeCell ref="B58:D58"/>
    <mergeCell ref="E58:G58"/>
    <mergeCell ref="B59:D59"/>
    <mergeCell ref="E59:G59"/>
    <mergeCell ref="B60:D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B67:D67"/>
    <mergeCell ref="E67:G67"/>
    <mergeCell ref="B68:D68"/>
    <mergeCell ref="E68:G68"/>
    <mergeCell ref="B69:D69"/>
    <mergeCell ref="E69:G69"/>
    <mergeCell ref="B70:D70"/>
    <mergeCell ref="E70:G70"/>
    <mergeCell ref="B71:D71"/>
    <mergeCell ref="E71:G71"/>
    <mergeCell ref="B72:D72"/>
    <mergeCell ref="E72:G72"/>
    <mergeCell ref="B73:D73"/>
    <mergeCell ref="E73:G73"/>
    <mergeCell ref="B74:D74"/>
    <mergeCell ref="E74:G74"/>
    <mergeCell ref="B75:D75"/>
    <mergeCell ref="E75:G75"/>
    <mergeCell ref="B76:D76"/>
    <mergeCell ref="E76:G76"/>
    <mergeCell ref="B77:D77"/>
    <mergeCell ref="E77:G77"/>
    <mergeCell ref="B78:D78"/>
    <mergeCell ref="E78:G78"/>
    <mergeCell ref="B79:D79"/>
    <mergeCell ref="E79:G79"/>
    <mergeCell ref="B80:D80"/>
    <mergeCell ref="E80:G80"/>
    <mergeCell ref="B81:D81"/>
    <mergeCell ref="E81:G81"/>
    <mergeCell ref="B82:D82"/>
    <mergeCell ref="E82:G82"/>
    <mergeCell ref="B83:D83"/>
    <mergeCell ref="E83:G83"/>
    <mergeCell ref="B84:D84"/>
    <mergeCell ref="E84:G84"/>
    <mergeCell ref="B85:D85"/>
    <mergeCell ref="E85:G85"/>
    <mergeCell ref="B86:D86"/>
    <mergeCell ref="E86:G86"/>
    <mergeCell ref="B87:D87"/>
    <mergeCell ref="E87:G87"/>
    <mergeCell ref="B88:D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B94:D94"/>
    <mergeCell ref="E94:G94"/>
    <mergeCell ref="B95:D95"/>
    <mergeCell ref="E95:G95"/>
    <mergeCell ref="B96:D96"/>
    <mergeCell ref="E96:G96"/>
    <mergeCell ref="B97:D97"/>
    <mergeCell ref="E97:G97"/>
    <mergeCell ref="B98:D98"/>
    <mergeCell ref="E98:G98"/>
    <mergeCell ref="B99:D99"/>
    <mergeCell ref="E99:G99"/>
    <mergeCell ref="B100:D100"/>
    <mergeCell ref="E100:G100"/>
    <mergeCell ref="B101:D101"/>
    <mergeCell ref="E101:G101"/>
    <mergeCell ref="B102:D102"/>
    <mergeCell ref="E102:G102"/>
    <mergeCell ref="B103:D103"/>
    <mergeCell ref="E103:G103"/>
    <mergeCell ref="B104:D104"/>
    <mergeCell ref="E104:G104"/>
    <mergeCell ref="B105:D105"/>
    <mergeCell ref="E105:G105"/>
    <mergeCell ref="B106:D106"/>
    <mergeCell ref="E106:G106"/>
    <mergeCell ref="B107:D107"/>
    <mergeCell ref="E107:G107"/>
    <mergeCell ref="B108:D108"/>
    <mergeCell ref="E108:G108"/>
    <mergeCell ref="B109:D109"/>
    <mergeCell ref="E109:G109"/>
    <mergeCell ref="B110:D110"/>
    <mergeCell ref="E110:G110"/>
    <mergeCell ref="B111:D111"/>
    <mergeCell ref="E111:G111"/>
    <mergeCell ref="B112:D112"/>
    <mergeCell ref="E112:G112"/>
    <mergeCell ref="B113:D113"/>
    <mergeCell ref="E113:G113"/>
    <mergeCell ref="B114:D114"/>
    <mergeCell ref="E114:G114"/>
    <mergeCell ref="B115:D115"/>
    <mergeCell ref="E115:G115"/>
    <mergeCell ref="B116:D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B122:D122"/>
    <mergeCell ref="E122:G122"/>
    <mergeCell ref="B123:D123"/>
    <mergeCell ref="E123:G123"/>
    <mergeCell ref="B124:D124"/>
    <mergeCell ref="E124:G124"/>
    <mergeCell ref="B125:D125"/>
    <mergeCell ref="E125:G125"/>
    <mergeCell ref="B126:D126"/>
    <mergeCell ref="E126:G126"/>
    <mergeCell ref="B127:D127"/>
    <mergeCell ref="E127:G127"/>
    <mergeCell ref="B128:D128"/>
    <mergeCell ref="E128:G128"/>
    <mergeCell ref="B129:D129"/>
    <mergeCell ref="E129:G129"/>
    <mergeCell ref="B130:D130"/>
    <mergeCell ref="E130:G130"/>
    <mergeCell ref="B131:D131"/>
    <mergeCell ref="E131:G131"/>
    <mergeCell ref="B132:D132"/>
    <mergeCell ref="E132:G132"/>
    <mergeCell ref="B133:D133"/>
    <mergeCell ref="E133:G133"/>
    <mergeCell ref="B134:D134"/>
    <mergeCell ref="E134:G134"/>
    <mergeCell ref="B135:D135"/>
    <mergeCell ref="E135:G135"/>
    <mergeCell ref="B136:D136"/>
    <mergeCell ref="E136:G136"/>
    <mergeCell ref="B137:D137"/>
    <mergeCell ref="E137:G137"/>
    <mergeCell ref="B138:D138"/>
    <mergeCell ref="E138:G138"/>
    <mergeCell ref="B139:D139"/>
    <mergeCell ref="E139:G139"/>
    <mergeCell ref="B140:D140"/>
    <mergeCell ref="E140:G140"/>
    <mergeCell ref="B141:D141"/>
    <mergeCell ref="E141:G141"/>
    <mergeCell ref="B142:D142"/>
    <mergeCell ref="E142:G142"/>
    <mergeCell ref="B143:D143"/>
    <mergeCell ref="E143:G143"/>
    <mergeCell ref="B144:D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B150:D150"/>
    <mergeCell ref="E150:G150"/>
    <mergeCell ref="B151:D151"/>
    <mergeCell ref="E151:G151"/>
    <mergeCell ref="B152:D152"/>
    <mergeCell ref="E152:G152"/>
    <mergeCell ref="B153:D153"/>
    <mergeCell ref="E153:G153"/>
    <mergeCell ref="B154:D154"/>
    <mergeCell ref="E154:G154"/>
    <mergeCell ref="B155:D155"/>
    <mergeCell ref="E155:G155"/>
    <mergeCell ref="B156:D156"/>
    <mergeCell ref="E156:G156"/>
    <mergeCell ref="B157:D157"/>
    <mergeCell ref="E157:G157"/>
    <mergeCell ref="B158:D158"/>
    <mergeCell ref="E158:G158"/>
    <mergeCell ref="B159:D159"/>
    <mergeCell ref="E159:G159"/>
    <mergeCell ref="B160:D160"/>
    <mergeCell ref="E160:G160"/>
    <mergeCell ref="B161:D161"/>
    <mergeCell ref="E161:G161"/>
    <mergeCell ref="B162:D162"/>
    <mergeCell ref="E162:G162"/>
    <mergeCell ref="B163:D163"/>
    <mergeCell ref="E163:G163"/>
    <mergeCell ref="B164:D164"/>
    <mergeCell ref="E164:G164"/>
    <mergeCell ref="B165:D165"/>
    <mergeCell ref="E165:G165"/>
    <mergeCell ref="B166:D166"/>
    <mergeCell ref="E166:G166"/>
    <mergeCell ref="B167:D167"/>
    <mergeCell ref="E167:G167"/>
    <mergeCell ref="B168:D168"/>
    <mergeCell ref="E168:G168"/>
    <mergeCell ref="B169:D169"/>
    <mergeCell ref="E169:G169"/>
    <mergeCell ref="B170:D170"/>
    <mergeCell ref="E170:G170"/>
    <mergeCell ref="B171:D171"/>
    <mergeCell ref="E171:G171"/>
    <mergeCell ref="B172:D172"/>
    <mergeCell ref="E172:G172"/>
    <mergeCell ref="B173:D173"/>
    <mergeCell ref="E173:G173"/>
    <mergeCell ref="B174:D174"/>
    <mergeCell ref="E174:G174"/>
    <mergeCell ref="B175:D175"/>
    <mergeCell ref="E175:G175"/>
    <mergeCell ref="B176:D176"/>
    <mergeCell ref="E176:G176"/>
    <mergeCell ref="B177:D177"/>
    <mergeCell ref="E177:G177"/>
    <mergeCell ref="B178:D178"/>
    <mergeCell ref="E178:G178"/>
    <mergeCell ref="B179:D179"/>
    <mergeCell ref="E179:G179"/>
    <mergeCell ref="B180:D180"/>
    <mergeCell ref="E180:G180"/>
    <mergeCell ref="B181:D181"/>
    <mergeCell ref="E181:G181"/>
    <mergeCell ref="B182:D182"/>
    <mergeCell ref="E182:G182"/>
    <mergeCell ref="B183:D183"/>
    <mergeCell ref="E183:G183"/>
    <mergeCell ref="B184:D184"/>
    <mergeCell ref="E184:G184"/>
    <mergeCell ref="B185:D185"/>
    <mergeCell ref="E185:G185"/>
    <mergeCell ref="B186:D186"/>
    <mergeCell ref="E186:G186"/>
    <mergeCell ref="B187:D187"/>
    <mergeCell ref="E187:G187"/>
    <mergeCell ref="B188:D188"/>
    <mergeCell ref="E188:G188"/>
    <mergeCell ref="B189:D189"/>
    <mergeCell ref="E189:G189"/>
    <mergeCell ref="B190:D190"/>
    <mergeCell ref="E190:G190"/>
    <mergeCell ref="B191:D191"/>
    <mergeCell ref="E191:G191"/>
    <mergeCell ref="B192:D192"/>
    <mergeCell ref="E192:G192"/>
    <mergeCell ref="B193:D193"/>
    <mergeCell ref="E193:G193"/>
    <mergeCell ref="B194:D194"/>
    <mergeCell ref="E194:G194"/>
    <mergeCell ref="B195:D195"/>
    <mergeCell ref="E195:G195"/>
    <mergeCell ref="B196:D196"/>
    <mergeCell ref="E196:G196"/>
    <mergeCell ref="B197:D197"/>
    <mergeCell ref="E197:G197"/>
    <mergeCell ref="B198:D198"/>
    <mergeCell ref="E198:G198"/>
    <mergeCell ref="B199:D199"/>
    <mergeCell ref="E199:G199"/>
    <mergeCell ref="B200:D200"/>
    <mergeCell ref="E200:G200"/>
    <mergeCell ref="B204:D204"/>
    <mergeCell ref="E204:G204"/>
    <mergeCell ref="B209:F209"/>
    <mergeCell ref="B201:D201"/>
    <mergeCell ref="E201:G201"/>
    <mergeCell ref="B202:D202"/>
    <mergeCell ref="E202:G202"/>
    <mergeCell ref="B203:D203"/>
    <mergeCell ref="E203:G203"/>
  </mergeCells>
  <printOptions/>
  <pageMargins left="0.7875" right="0.7875" top="0.7875" bottom="0.7875" header="0.5118055555555556" footer="0.5118055555555556"/>
  <pageSetup horizontalDpi="600" verticalDpi="6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5:N211"/>
  <sheetViews>
    <sheetView tabSelected="1" view="pageLayout" workbookViewId="0" topLeftCell="A167">
      <selection activeCell="E215" sqref="E215"/>
    </sheetView>
  </sheetViews>
  <sheetFormatPr defaultColWidth="9.00390625" defaultRowHeight="12.75"/>
  <cols>
    <col min="1" max="1" width="0.9921875" style="1" customWidth="1"/>
    <col min="2" max="2" width="4.8515625" style="1" customWidth="1"/>
    <col min="3" max="3" width="6.421875" style="1" customWidth="1"/>
    <col min="4" max="4" width="6.57421875" style="1" customWidth="1"/>
    <col min="5" max="6" width="9.00390625" style="1" customWidth="1"/>
    <col min="7" max="7" width="30.8515625" style="1" customWidth="1"/>
    <col min="8" max="8" width="0" style="1" hidden="1" customWidth="1"/>
    <col min="9" max="9" width="14.00390625" style="1" customWidth="1"/>
    <col min="10" max="10" width="15.57421875" style="1" customWidth="1"/>
    <col min="11" max="11" width="14.7109375" style="1" customWidth="1"/>
    <col min="12" max="12" width="8.00390625" style="1" customWidth="1"/>
    <col min="13" max="13" width="8.57421875" style="1" customWidth="1"/>
    <col min="14" max="14" width="0" style="1" hidden="1" customWidth="1"/>
    <col min="15" max="16384" width="9.00390625" style="1" customWidth="1"/>
  </cols>
  <sheetData>
    <row r="1" ht="9" customHeight="1"/>
    <row r="2" ht="12.75" customHeight="1" hidden="1"/>
    <row r="3" ht="12.75" hidden="1"/>
    <row r="4" ht="12.75" hidden="1"/>
    <row r="5" spans="2:14" ht="4.5" customHeight="1">
      <c r="B5" s="209" t="s">
        <v>224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</row>
    <row r="6" spans="2:14" ht="12.75" customHeight="1" hidden="1"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2:14" ht="12.75" customHeight="1" hidden="1"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</row>
    <row r="8" spans="2:14" ht="12.75"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</row>
    <row r="9" spans="2:14" ht="12.75"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</row>
    <row r="10" spans="2:14" ht="12.75"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</row>
    <row r="11" spans="2:14" ht="12.75"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</row>
    <row r="12" spans="2:14" ht="46.5" customHeight="1">
      <c r="B12" s="238" t="s">
        <v>0</v>
      </c>
      <c r="C12" s="238"/>
      <c r="D12" s="238"/>
      <c r="E12" s="238" t="s">
        <v>1</v>
      </c>
      <c r="F12" s="238"/>
      <c r="G12" s="238"/>
      <c r="H12" s="105"/>
      <c r="I12" s="239" t="s">
        <v>214</v>
      </c>
      <c r="J12" s="239" t="s">
        <v>225</v>
      </c>
      <c r="K12" s="239" t="s">
        <v>226</v>
      </c>
      <c r="L12" s="240" t="s">
        <v>2</v>
      </c>
      <c r="M12" s="241" t="s">
        <v>3</v>
      </c>
      <c r="N12" s="99"/>
    </row>
    <row r="13" spans="2:14" ht="12.75">
      <c r="B13" s="104" t="s">
        <v>4</v>
      </c>
      <c r="C13" s="104" t="s">
        <v>5</v>
      </c>
      <c r="D13" s="106" t="s">
        <v>6</v>
      </c>
      <c r="E13" s="238"/>
      <c r="F13" s="238"/>
      <c r="G13" s="238"/>
      <c r="H13" s="105"/>
      <c r="I13" s="239"/>
      <c r="J13" s="239"/>
      <c r="K13" s="239"/>
      <c r="L13" s="240"/>
      <c r="M13" s="240"/>
      <c r="N13" s="102"/>
    </row>
    <row r="14" spans="2:13" ht="12.75">
      <c r="B14" s="107">
        <v>1</v>
      </c>
      <c r="C14" s="107">
        <v>2</v>
      </c>
      <c r="D14" s="107">
        <v>3</v>
      </c>
      <c r="E14" s="237">
        <v>4</v>
      </c>
      <c r="F14" s="237"/>
      <c r="G14" s="237"/>
      <c r="H14" s="107"/>
      <c r="I14" s="107">
        <v>5</v>
      </c>
      <c r="J14" s="107">
        <v>6</v>
      </c>
      <c r="K14" s="107">
        <v>7</v>
      </c>
      <c r="L14" s="107">
        <v>8</v>
      </c>
      <c r="M14" s="107">
        <v>9</v>
      </c>
    </row>
    <row r="15" spans="2:13" ht="27.75" customHeight="1">
      <c r="B15" s="246"/>
      <c r="C15" s="246"/>
      <c r="D15" s="246"/>
      <c r="E15" s="247" t="s">
        <v>164</v>
      </c>
      <c r="F15" s="247"/>
      <c r="G15" s="247"/>
      <c r="H15" s="248"/>
      <c r="I15" s="249">
        <f>SUM(I16,I21,I24,I31,I36,I43,I49,I52,I58,I61)</f>
        <v>1683046.7</v>
      </c>
      <c r="J15" s="249">
        <f>SUM(J16,J21,J24,J31,J36,J43,J49,J52,J58,J61)</f>
        <v>3487360</v>
      </c>
      <c r="K15" s="249">
        <f>SUM(K16,K21,K24,K31,K36,K43,K49,K52,K58,K61)</f>
        <v>485006.82999999996</v>
      </c>
      <c r="L15" s="250">
        <f>K15/J15</f>
        <v>0.13907564174619194</v>
      </c>
      <c r="M15" s="250">
        <f>K15/K205</f>
        <v>0.06268211231592605</v>
      </c>
    </row>
    <row r="16" spans="2:13" ht="15" customHeight="1">
      <c r="B16" s="216" t="s">
        <v>7</v>
      </c>
      <c r="C16" s="216"/>
      <c r="D16" s="216"/>
      <c r="E16" s="217" t="s">
        <v>8</v>
      </c>
      <c r="F16" s="217"/>
      <c r="G16" s="217"/>
      <c r="H16" s="108"/>
      <c r="I16" s="109">
        <f>SUM(I19,I17)</f>
        <v>0</v>
      </c>
      <c r="J16" s="109">
        <f>SUM(J19,J17)</f>
        <v>0</v>
      </c>
      <c r="K16" s="109">
        <f>SUM(K19,K17)</f>
        <v>0</v>
      </c>
      <c r="L16" s="84" t="s">
        <v>11</v>
      </c>
      <c r="M16" s="84" t="s">
        <v>11</v>
      </c>
    </row>
    <row r="17" spans="2:13" ht="15" customHeight="1">
      <c r="B17" s="210" t="s">
        <v>196</v>
      </c>
      <c r="C17" s="210"/>
      <c r="D17" s="210"/>
      <c r="E17" s="221" t="s">
        <v>197</v>
      </c>
      <c r="F17" s="221"/>
      <c r="G17" s="221"/>
      <c r="H17" s="107"/>
      <c r="I17" s="110">
        <f>SUM(I18)</f>
        <v>0</v>
      </c>
      <c r="J17" s="110">
        <f>SUM(J18)</f>
        <v>0</v>
      </c>
      <c r="K17" s="110">
        <f>SUM(K18)</f>
        <v>0</v>
      </c>
      <c r="L17" s="83" t="s">
        <v>11</v>
      </c>
      <c r="M17" s="83" t="s">
        <v>11</v>
      </c>
    </row>
    <row r="18" spans="2:14" ht="42.75" customHeight="1">
      <c r="B18" s="214" t="s">
        <v>135</v>
      </c>
      <c r="C18" s="214"/>
      <c r="D18" s="214"/>
      <c r="E18" s="215" t="s">
        <v>136</v>
      </c>
      <c r="F18" s="215"/>
      <c r="G18" s="215"/>
      <c r="H18" s="111"/>
      <c r="I18" s="110">
        <v>0</v>
      </c>
      <c r="J18" s="110">
        <v>0</v>
      </c>
      <c r="K18" s="110">
        <v>0</v>
      </c>
      <c r="L18" s="83" t="s">
        <v>11</v>
      </c>
      <c r="M18" s="83" t="s">
        <v>11</v>
      </c>
      <c r="N18" s="103"/>
    </row>
    <row r="19" spans="2:13" ht="14.25" customHeight="1">
      <c r="B19" s="210" t="s">
        <v>9</v>
      </c>
      <c r="C19" s="210"/>
      <c r="D19" s="210"/>
      <c r="E19" s="221" t="s">
        <v>10</v>
      </c>
      <c r="F19" s="221"/>
      <c r="G19" s="221"/>
      <c r="H19" s="107"/>
      <c r="I19" s="110">
        <f>SUM(I20)</f>
        <v>0</v>
      </c>
      <c r="J19" s="110">
        <f>SUM(J20)</f>
        <v>0</v>
      </c>
      <c r="K19" s="110">
        <f>SUM(K20)</f>
        <v>0</v>
      </c>
      <c r="L19" s="83" t="s">
        <v>11</v>
      </c>
      <c r="M19" s="83" t="s">
        <v>11</v>
      </c>
    </row>
    <row r="20" spans="2:13" ht="14.25" customHeight="1">
      <c r="B20" s="214" t="s">
        <v>14</v>
      </c>
      <c r="C20" s="214"/>
      <c r="D20" s="214"/>
      <c r="E20" s="212" t="s">
        <v>15</v>
      </c>
      <c r="F20" s="212"/>
      <c r="G20" s="212"/>
      <c r="H20" s="111"/>
      <c r="I20" s="110">
        <v>0</v>
      </c>
      <c r="J20" s="110">
        <v>0</v>
      </c>
      <c r="K20" s="110">
        <v>0</v>
      </c>
      <c r="L20" s="83" t="s">
        <v>11</v>
      </c>
      <c r="M20" s="83" t="s">
        <v>11</v>
      </c>
    </row>
    <row r="21" spans="2:13" ht="15" customHeight="1">
      <c r="B21" s="216" t="s">
        <v>16</v>
      </c>
      <c r="C21" s="216"/>
      <c r="D21" s="216"/>
      <c r="E21" s="217" t="s">
        <v>17</v>
      </c>
      <c r="F21" s="217"/>
      <c r="G21" s="217"/>
      <c r="H21" s="108"/>
      <c r="I21" s="109">
        <f aca="true" t="shared" si="0" ref="I21:K22">SUM(I22)</f>
        <v>570.15</v>
      </c>
      <c r="J21" s="109">
        <f t="shared" si="0"/>
        <v>1000</v>
      </c>
      <c r="K21" s="112">
        <f t="shared" si="0"/>
        <v>0</v>
      </c>
      <c r="L21" s="80">
        <f aca="true" t="shared" si="1" ref="L21:L26">K21/J21</f>
        <v>0</v>
      </c>
      <c r="M21" s="80">
        <f>K21/K205</f>
        <v>0</v>
      </c>
    </row>
    <row r="22" spans="2:13" ht="15" customHeight="1">
      <c r="B22" s="210" t="s">
        <v>18</v>
      </c>
      <c r="C22" s="210"/>
      <c r="D22" s="210"/>
      <c r="E22" s="221" t="s">
        <v>19</v>
      </c>
      <c r="F22" s="221"/>
      <c r="G22" s="221"/>
      <c r="H22" s="107"/>
      <c r="I22" s="110">
        <f t="shared" si="0"/>
        <v>570.15</v>
      </c>
      <c r="J22" s="110">
        <f t="shared" si="0"/>
        <v>1000</v>
      </c>
      <c r="K22" s="110">
        <f t="shared" si="0"/>
        <v>0</v>
      </c>
      <c r="L22" s="78">
        <f t="shared" si="1"/>
        <v>0</v>
      </c>
      <c r="M22" s="78">
        <f>K22/K205</f>
        <v>0</v>
      </c>
    </row>
    <row r="23" spans="2:13" ht="15.75" customHeight="1">
      <c r="B23" s="214" t="s">
        <v>14</v>
      </c>
      <c r="C23" s="214"/>
      <c r="D23" s="214"/>
      <c r="E23" s="212" t="s">
        <v>15</v>
      </c>
      <c r="F23" s="212"/>
      <c r="G23" s="212"/>
      <c r="H23" s="111"/>
      <c r="I23" s="110">
        <v>570.15</v>
      </c>
      <c r="J23" s="110">
        <v>1000</v>
      </c>
      <c r="K23" s="110">
        <v>0</v>
      </c>
      <c r="L23" s="78">
        <f t="shared" si="1"/>
        <v>0</v>
      </c>
      <c r="M23" s="78">
        <f>K23/K205</f>
        <v>0</v>
      </c>
    </row>
    <row r="24" spans="2:13" ht="15" customHeight="1">
      <c r="B24" s="216" t="s">
        <v>20</v>
      </c>
      <c r="C24" s="216"/>
      <c r="D24" s="216"/>
      <c r="E24" s="217" t="s">
        <v>21</v>
      </c>
      <c r="F24" s="217"/>
      <c r="G24" s="217"/>
      <c r="H24" s="108"/>
      <c r="I24" s="113">
        <f>SUM(I25,I29)</f>
        <v>459550.63</v>
      </c>
      <c r="J24" s="113">
        <f>SUM(J25,J29)</f>
        <v>316640</v>
      </c>
      <c r="K24" s="113">
        <f>SUM(K25,K29)</f>
        <v>0</v>
      </c>
      <c r="L24" s="80">
        <f t="shared" si="1"/>
        <v>0</v>
      </c>
      <c r="M24" s="80">
        <f>K24/K205</f>
        <v>0</v>
      </c>
    </row>
    <row r="25" spans="2:13" ht="14.25" customHeight="1">
      <c r="B25" s="210" t="s">
        <v>22</v>
      </c>
      <c r="C25" s="210"/>
      <c r="D25" s="210"/>
      <c r="E25" s="221" t="s">
        <v>23</v>
      </c>
      <c r="F25" s="221"/>
      <c r="G25" s="221"/>
      <c r="H25" s="107"/>
      <c r="I25" s="114">
        <f>SUM(I26:I28)</f>
        <v>459550.63</v>
      </c>
      <c r="J25" s="114">
        <f>SUM(J26:J28)</f>
        <v>216640</v>
      </c>
      <c r="K25" s="114">
        <f>SUM(K26:K28)</f>
        <v>0</v>
      </c>
      <c r="L25" s="78">
        <f t="shared" si="1"/>
        <v>0</v>
      </c>
      <c r="M25" s="78">
        <f>K25/K205</f>
        <v>0</v>
      </c>
    </row>
    <row r="26" spans="2:13" ht="14.25" customHeight="1">
      <c r="B26" s="214" t="s">
        <v>198</v>
      </c>
      <c r="C26" s="214"/>
      <c r="D26" s="214"/>
      <c r="E26" s="215" t="s">
        <v>160</v>
      </c>
      <c r="F26" s="215"/>
      <c r="G26" s="215"/>
      <c r="H26" s="107"/>
      <c r="I26" s="114">
        <v>459550.63</v>
      </c>
      <c r="J26" s="114">
        <v>216640</v>
      </c>
      <c r="K26" s="114">
        <v>0</v>
      </c>
      <c r="L26" s="78">
        <f t="shared" si="1"/>
        <v>0</v>
      </c>
      <c r="M26" s="78">
        <f>K26/K205</f>
        <v>0</v>
      </c>
    </row>
    <row r="27" spans="2:13" ht="14.25" customHeight="1">
      <c r="B27" s="214" t="s">
        <v>159</v>
      </c>
      <c r="C27" s="214"/>
      <c r="D27" s="214"/>
      <c r="E27" s="215" t="s">
        <v>160</v>
      </c>
      <c r="F27" s="215"/>
      <c r="G27" s="215"/>
      <c r="H27" s="111"/>
      <c r="I27" s="110">
        <v>0</v>
      </c>
      <c r="J27" s="110">
        <v>0</v>
      </c>
      <c r="K27" s="110">
        <v>0</v>
      </c>
      <c r="L27" s="83" t="s">
        <v>11</v>
      </c>
      <c r="M27" s="83" t="s">
        <v>11</v>
      </c>
    </row>
    <row r="28" spans="2:13" ht="44.25" customHeight="1">
      <c r="B28" s="214" t="s">
        <v>135</v>
      </c>
      <c r="C28" s="214"/>
      <c r="D28" s="214"/>
      <c r="E28" s="215" t="s">
        <v>136</v>
      </c>
      <c r="F28" s="215"/>
      <c r="G28" s="215"/>
      <c r="H28" s="111"/>
      <c r="I28" s="110">
        <v>0</v>
      </c>
      <c r="J28" s="110">
        <v>0</v>
      </c>
      <c r="K28" s="110">
        <v>0</v>
      </c>
      <c r="L28" s="83" t="s">
        <v>11</v>
      </c>
      <c r="M28" s="83" t="s">
        <v>11</v>
      </c>
    </row>
    <row r="29" spans="2:13" ht="15.75" customHeight="1">
      <c r="B29" s="210" t="s">
        <v>199</v>
      </c>
      <c r="C29" s="210"/>
      <c r="D29" s="210"/>
      <c r="E29" s="221" t="s">
        <v>181</v>
      </c>
      <c r="F29" s="221"/>
      <c r="G29" s="221"/>
      <c r="H29" s="111"/>
      <c r="I29" s="110">
        <f>SUM(I30)</f>
        <v>0</v>
      </c>
      <c r="J29" s="110">
        <f>SUM(J30)</f>
        <v>100000</v>
      </c>
      <c r="K29" s="110">
        <f>SUM(K30)</f>
        <v>0</v>
      </c>
      <c r="L29" s="78">
        <f>K29/J29</f>
        <v>0</v>
      </c>
      <c r="M29" s="78">
        <f>K29/K205</f>
        <v>0</v>
      </c>
    </row>
    <row r="30" spans="2:13" ht="46.5" customHeight="1">
      <c r="B30" s="214" t="s">
        <v>135</v>
      </c>
      <c r="C30" s="214"/>
      <c r="D30" s="214"/>
      <c r="E30" s="215" t="s">
        <v>136</v>
      </c>
      <c r="F30" s="215"/>
      <c r="G30" s="215"/>
      <c r="H30" s="111"/>
      <c r="I30" s="110">
        <v>0</v>
      </c>
      <c r="J30" s="110">
        <v>100000</v>
      </c>
      <c r="K30" s="110">
        <v>0</v>
      </c>
      <c r="L30" s="83">
        <f>K30/J30</f>
        <v>0</v>
      </c>
      <c r="M30" s="83">
        <f>K30/K205</f>
        <v>0</v>
      </c>
    </row>
    <row r="31" spans="2:13" ht="16.5" customHeight="1">
      <c r="B31" s="216" t="s">
        <v>28</v>
      </c>
      <c r="C31" s="216"/>
      <c r="D31" s="216"/>
      <c r="E31" s="217" t="s">
        <v>29</v>
      </c>
      <c r="F31" s="217"/>
      <c r="G31" s="217"/>
      <c r="H31" s="108"/>
      <c r="I31" s="109">
        <f>SUM(I32)</f>
        <v>692895.7</v>
      </c>
      <c r="J31" s="109">
        <f>SUM(J32)</f>
        <v>769800</v>
      </c>
      <c r="K31" s="109">
        <f>SUM(K32)</f>
        <v>245708.25</v>
      </c>
      <c r="L31" s="80">
        <f>K31/J31</f>
        <v>0.3191845284489478</v>
      </c>
      <c r="M31" s="80">
        <f>K31/K205</f>
        <v>0.03175524790743594</v>
      </c>
    </row>
    <row r="32" spans="2:13" ht="15.75" customHeight="1">
      <c r="B32" s="210" t="s">
        <v>30</v>
      </c>
      <c r="C32" s="210"/>
      <c r="D32" s="210"/>
      <c r="E32" s="221" t="s">
        <v>31</v>
      </c>
      <c r="F32" s="221"/>
      <c r="G32" s="221"/>
      <c r="H32" s="107"/>
      <c r="I32" s="110">
        <f>SUM(I33:I35)</f>
        <v>692895.7</v>
      </c>
      <c r="J32" s="110">
        <f>SUM(J33:J35)</f>
        <v>769800</v>
      </c>
      <c r="K32" s="110">
        <f>SUM(K33:K35)</f>
        <v>245708.25</v>
      </c>
      <c r="L32" s="78">
        <f>K32/J32</f>
        <v>0.3191845284489478</v>
      </c>
      <c r="M32" s="78">
        <f>K32/K205</f>
        <v>0.03175524790743594</v>
      </c>
    </row>
    <row r="33" spans="2:13" ht="15.75" customHeight="1">
      <c r="B33" s="214" t="s">
        <v>198</v>
      </c>
      <c r="C33" s="214"/>
      <c r="D33" s="214"/>
      <c r="E33" s="215" t="s">
        <v>160</v>
      </c>
      <c r="F33" s="215"/>
      <c r="G33" s="215"/>
      <c r="H33" s="107"/>
      <c r="I33" s="110">
        <v>692895.7</v>
      </c>
      <c r="J33" s="110">
        <v>769800</v>
      </c>
      <c r="K33" s="110">
        <v>245708.25</v>
      </c>
      <c r="L33" s="78">
        <f>K33/J33</f>
        <v>0.3191845284489478</v>
      </c>
      <c r="M33" s="78">
        <f>K33/K205</f>
        <v>0.03175524790743594</v>
      </c>
    </row>
    <row r="34" spans="2:13" ht="16.5" customHeight="1">
      <c r="B34" s="214" t="s">
        <v>159</v>
      </c>
      <c r="C34" s="214"/>
      <c r="D34" s="214"/>
      <c r="E34" s="215" t="s">
        <v>160</v>
      </c>
      <c r="F34" s="215"/>
      <c r="G34" s="215"/>
      <c r="H34" s="111"/>
      <c r="I34" s="110">
        <v>0</v>
      </c>
      <c r="J34" s="110">
        <v>0</v>
      </c>
      <c r="K34" s="110">
        <v>0</v>
      </c>
      <c r="L34" s="78" t="s">
        <v>11</v>
      </c>
      <c r="M34" s="78" t="s">
        <v>11</v>
      </c>
    </row>
    <row r="35" spans="2:13" ht="39" customHeight="1">
      <c r="B35" s="214" t="s">
        <v>26</v>
      </c>
      <c r="C35" s="214"/>
      <c r="D35" s="214"/>
      <c r="E35" s="215" t="s">
        <v>27</v>
      </c>
      <c r="F35" s="215"/>
      <c r="G35" s="215"/>
      <c r="H35" s="111"/>
      <c r="I35" s="110">
        <v>0</v>
      </c>
      <c r="J35" s="110">
        <v>0</v>
      </c>
      <c r="K35" s="110">
        <v>0</v>
      </c>
      <c r="L35" s="115" t="s">
        <v>11</v>
      </c>
      <c r="M35" s="115" t="s">
        <v>11</v>
      </c>
    </row>
    <row r="36" spans="2:13" ht="14.25" customHeight="1">
      <c r="B36" s="216" t="s">
        <v>34</v>
      </c>
      <c r="C36" s="216"/>
      <c r="D36" s="216"/>
      <c r="E36" s="217" t="s">
        <v>35</v>
      </c>
      <c r="F36" s="217"/>
      <c r="G36" s="217"/>
      <c r="H36" s="108"/>
      <c r="I36" s="109">
        <f>SUM(I37)</f>
        <v>330030.22000000003</v>
      </c>
      <c r="J36" s="109">
        <f>SUM(J37,J41)</f>
        <v>2355300</v>
      </c>
      <c r="K36" s="109">
        <f>SUM(K37)</f>
        <v>239298.58</v>
      </c>
      <c r="L36" s="80">
        <f aca="true" t="shared" si="2" ref="L36:L43">K36/J36</f>
        <v>0.10160004245743641</v>
      </c>
      <c r="M36" s="80">
        <f>K36/K205</f>
        <v>0.030926864408490115</v>
      </c>
    </row>
    <row r="37" spans="2:13" ht="15.75" customHeight="1">
      <c r="B37" s="210" t="s">
        <v>36</v>
      </c>
      <c r="C37" s="210"/>
      <c r="D37" s="210"/>
      <c r="E37" s="221" t="s">
        <v>37</v>
      </c>
      <c r="F37" s="221"/>
      <c r="G37" s="221"/>
      <c r="H37" s="107"/>
      <c r="I37" s="110">
        <f>SUM(I38:I40)</f>
        <v>330030.22000000003</v>
      </c>
      <c r="J37" s="110">
        <f>SUM(J38:J40)</f>
        <v>2255300</v>
      </c>
      <c r="K37" s="110">
        <f>SUM(K38:K40)</f>
        <v>239298.58</v>
      </c>
      <c r="L37" s="78">
        <f t="shared" si="2"/>
        <v>0.10610498824990022</v>
      </c>
      <c r="M37" s="78">
        <f>K37/K205</f>
        <v>0.030926864408490115</v>
      </c>
    </row>
    <row r="38" spans="2:13" ht="28.5" customHeight="1">
      <c r="B38" s="211" t="s">
        <v>42</v>
      </c>
      <c r="C38" s="211"/>
      <c r="D38" s="211"/>
      <c r="E38" s="215" t="s">
        <v>43</v>
      </c>
      <c r="F38" s="215"/>
      <c r="G38" s="215"/>
      <c r="H38" s="111"/>
      <c r="I38" s="110">
        <v>18740.9</v>
      </c>
      <c r="J38" s="110">
        <v>20000</v>
      </c>
      <c r="K38" s="110">
        <v>5359</v>
      </c>
      <c r="L38" s="78">
        <f t="shared" si="2"/>
        <v>0.26795</v>
      </c>
      <c r="M38" s="78">
        <f>K38/K205</f>
        <v>0.000692595277268668</v>
      </c>
    </row>
    <row r="39" spans="2:13" ht="27.75" customHeight="1">
      <c r="B39" s="211" t="s">
        <v>44</v>
      </c>
      <c r="C39" s="211"/>
      <c r="D39" s="211"/>
      <c r="E39" s="215" t="s">
        <v>45</v>
      </c>
      <c r="F39" s="215"/>
      <c r="G39" s="215"/>
      <c r="H39" s="111"/>
      <c r="I39" s="110">
        <v>305067.57</v>
      </c>
      <c r="J39" s="110">
        <v>2170600</v>
      </c>
      <c r="K39" s="110">
        <v>173357.56</v>
      </c>
      <c r="L39" s="78">
        <f t="shared" si="2"/>
        <v>0.07986619367916704</v>
      </c>
      <c r="M39" s="78">
        <f>K39/K205</f>
        <v>0.022404670150180956</v>
      </c>
    </row>
    <row r="40" spans="2:13" ht="17.25" customHeight="1">
      <c r="B40" s="211" t="s">
        <v>198</v>
      </c>
      <c r="C40" s="211"/>
      <c r="D40" s="211"/>
      <c r="E40" s="213" t="s">
        <v>160</v>
      </c>
      <c r="F40" s="213"/>
      <c r="G40" s="213"/>
      <c r="H40" s="111"/>
      <c r="I40" s="110">
        <v>6221.75</v>
      </c>
      <c r="J40" s="110">
        <v>64700</v>
      </c>
      <c r="K40" s="110">
        <v>60582.02</v>
      </c>
      <c r="L40" s="78">
        <f t="shared" si="2"/>
        <v>0.9363527047913446</v>
      </c>
      <c r="M40" s="78">
        <f>K40/K205</f>
        <v>0.00782959898104049</v>
      </c>
    </row>
    <row r="41" spans="2:13" ht="17.25" customHeight="1">
      <c r="B41" s="210" t="s">
        <v>48</v>
      </c>
      <c r="C41" s="210"/>
      <c r="D41" s="210"/>
      <c r="E41" s="236" t="s">
        <v>10</v>
      </c>
      <c r="F41" s="236"/>
      <c r="G41" s="236"/>
      <c r="H41" s="111"/>
      <c r="I41" s="110">
        <f>SUM(I42:I42)</f>
        <v>0</v>
      </c>
      <c r="J41" s="110">
        <f>SUM(J42:J42)</f>
        <v>100000</v>
      </c>
      <c r="K41" s="110">
        <f>SUM(K42:K42)</f>
        <v>0</v>
      </c>
      <c r="L41" s="78">
        <f t="shared" si="2"/>
        <v>0</v>
      </c>
      <c r="M41" s="78">
        <f>K41/K205</f>
        <v>0</v>
      </c>
    </row>
    <row r="42" spans="2:13" ht="47.25" customHeight="1">
      <c r="B42" s="214" t="s">
        <v>135</v>
      </c>
      <c r="C42" s="214"/>
      <c r="D42" s="214"/>
      <c r="E42" s="215" t="s">
        <v>136</v>
      </c>
      <c r="F42" s="215"/>
      <c r="G42" s="215"/>
      <c r="H42" s="111"/>
      <c r="I42" s="110">
        <v>0</v>
      </c>
      <c r="J42" s="110">
        <v>100000</v>
      </c>
      <c r="K42" s="110">
        <v>0</v>
      </c>
      <c r="L42" s="83">
        <f t="shared" si="2"/>
        <v>0</v>
      </c>
      <c r="M42" s="83">
        <f>K42/K205</f>
        <v>0</v>
      </c>
    </row>
    <row r="43" spans="2:13" ht="17.25" customHeight="1">
      <c r="B43" s="216" t="s">
        <v>54</v>
      </c>
      <c r="C43" s="216"/>
      <c r="D43" s="216"/>
      <c r="E43" s="217" t="s">
        <v>55</v>
      </c>
      <c r="F43" s="217"/>
      <c r="G43" s="217"/>
      <c r="H43" s="108"/>
      <c r="I43" s="109">
        <f>SUM(I44)</f>
        <v>0</v>
      </c>
      <c r="J43" s="109">
        <f>SUM(J44,J47)</f>
        <v>44620</v>
      </c>
      <c r="K43" s="109">
        <f>SUM(K44)</f>
        <v>0</v>
      </c>
      <c r="L43" s="84">
        <f t="shared" si="2"/>
        <v>0</v>
      </c>
      <c r="M43" s="84">
        <f>K43/K205</f>
        <v>0</v>
      </c>
    </row>
    <row r="44" spans="2:13" ht="15" customHeight="1">
      <c r="B44" s="210" t="s">
        <v>60</v>
      </c>
      <c r="C44" s="210"/>
      <c r="D44" s="210"/>
      <c r="E44" s="221" t="s">
        <v>61</v>
      </c>
      <c r="F44" s="221"/>
      <c r="G44" s="221"/>
      <c r="H44" s="107"/>
      <c r="I44" s="110">
        <f>SUM(I45:I49)</f>
        <v>0</v>
      </c>
      <c r="J44" s="110">
        <f>SUM(J45:J46)</f>
        <v>0</v>
      </c>
      <c r="K44" s="110">
        <f>SUM(K45:K46)</f>
        <v>0</v>
      </c>
      <c r="L44" s="78" t="s">
        <v>11</v>
      </c>
      <c r="M44" s="78" t="s">
        <v>11</v>
      </c>
    </row>
    <row r="45" spans="2:13" ht="16.5" customHeight="1">
      <c r="B45" s="211" t="s">
        <v>14</v>
      </c>
      <c r="C45" s="211"/>
      <c r="D45" s="211"/>
      <c r="E45" s="212" t="s">
        <v>15</v>
      </c>
      <c r="F45" s="212"/>
      <c r="G45" s="212"/>
      <c r="H45" s="111"/>
      <c r="I45" s="110">
        <v>0</v>
      </c>
      <c r="J45" s="110">
        <v>0</v>
      </c>
      <c r="K45" s="110">
        <v>0</v>
      </c>
      <c r="L45" s="78" t="s">
        <v>11</v>
      </c>
      <c r="M45" s="78" t="s">
        <v>11</v>
      </c>
    </row>
    <row r="46" spans="2:13" ht="16.5" customHeight="1">
      <c r="B46" s="211" t="s">
        <v>198</v>
      </c>
      <c r="C46" s="211"/>
      <c r="D46" s="211"/>
      <c r="E46" s="212" t="s">
        <v>160</v>
      </c>
      <c r="F46" s="212"/>
      <c r="G46" s="212"/>
      <c r="H46" s="111"/>
      <c r="I46" s="110">
        <v>0</v>
      </c>
      <c r="J46" s="110">
        <v>0</v>
      </c>
      <c r="K46" s="110">
        <v>0</v>
      </c>
      <c r="L46" s="78" t="s">
        <v>11</v>
      </c>
      <c r="M46" s="78" t="s">
        <v>11</v>
      </c>
    </row>
    <row r="47" spans="2:13" ht="16.5" customHeight="1">
      <c r="B47" s="210" t="s">
        <v>165</v>
      </c>
      <c r="C47" s="210"/>
      <c r="D47" s="210"/>
      <c r="E47" s="212" t="s">
        <v>166</v>
      </c>
      <c r="F47" s="212"/>
      <c r="G47" s="212"/>
      <c r="H47" s="111"/>
      <c r="I47" s="110">
        <f>SUM(I48:I48)</f>
        <v>0</v>
      </c>
      <c r="J47" s="110">
        <f>SUM(J48:J48)</f>
        <v>44620</v>
      </c>
      <c r="K47" s="110">
        <f>SUM(K48:K48)</f>
        <v>0</v>
      </c>
      <c r="L47" s="78">
        <f>K47/J47</f>
        <v>0</v>
      </c>
      <c r="M47" s="89">
        <f>K47/K205</f>
        <v>0</v>
      </c>
    </row>
    <row r="48" spans="2:13" ht="16.5" customHeight="1">
      <c r="B48" s="211" t="s">
        <v>198</v>
      </c>
      <c r="C48" s="211"/>
      <c r="D48" s="211"/>
      <c r="E48" s="213" t="s">
        <v>160</v>
      </c>
      <c r="F48" s="213"/>
      <c r="G48" s="213"/>
      <c r="H48" s="111"/>
      <c r="I48" s="110">
        <v>0</v>
      </c>
      <c r="J48" s="110">
        <v>44620</v>
      </c>
      <c r="K48" s="110">
        <v>0</v>
      </c>
      <c r="L48" s="78">
        <f>K48/J48</f>
        <v>0</v>
      </c>
      <c r="M48" s="89">
        <f>K48/K205</f>
        <v>0</v>
      </c>
    </row>
    <row r="49" spans="2:13" ht="16.5" customHeight="1">
      <c r="B49" s="216" t="s">
        <v>128</v>
      </c>
      <c r="C49" s="216"/>
      <c r="D49" s="216"/>
      <c r="E49" s="217" t="s">
        <v>129</v>
      </c>
      <c r="F49" s="217"/>
      <c r="G49" s="217"/>
      <c r="H49" s="108"/>
      <c r="I49" s="109">
        <f>SUM(I50)</f>
        <v>0</v>
      </c>
      <c r="J49" s="109">
        <f>SUM(J50)</f>
        <v>0</v>
      </c>
      <c r="K49" s="109">
        <f>SUM(K50)</f>
        <v>0</v>
      </c>
      <c r="L49" s="80" t="s">
        <v>11</v>
      </c>
      <c r="M49" s="80" t="s">
        <v>11</v>
      </c>
    </row>
    <row r="50" spans="2:13" ht="16.5" customHeight="1">
      <c r="B50" s="210" t="s">
        <v>130</v>
      </c>
      <c r="C50" s="210"/>
      <c r="D50" s="210"/>
      <c r="E50" s="221" t="s">
        <v>131</v>
      </c>
      <c r="F50" s="221"/>
      <c r="G50" s="221"/>
      <c r="H50" s="107"/>
      <c r="I50" s="110">
        <f>SUM(I51:I51)</f>
        <v>0</v>
      </c>
      <c r="J50" s="110">
        <f>SUM(J51:J51)</f>
        <v>0</v>
      </c>
      <c r="K50" s="110">
        <f>SUM(K51:K51)</f>
        <v>0</v>
      </c>
      <c r="L50" s="78" t="s">
        <v>11</v>
      </c>
      <c r="M50" s="78" t="s">
        <v>11</v>
      </c>
    </row>
    <row r="51" spans="2:13" ht="38.25" customHeight="1">
      <c r="B51" s="214" t="s">
        <v>135</v>
      </c>
      <c r="C51" s="214"/>
      <c r="D51" s="214"/>
      <c r="E51" s="215" t="s">
        <v>136</v>
      </c>
      <c r="F51" s="215"/>
      <c r="G51" s="215"/>
      <c r="H51" s="111"/>
      <c r="I51" s="110">
        <v>0</v>
      </c>
      <c r="J51" s="110">
        <v>0</v>
      </c>
      <c r="K51" s="110">
        <v>0</v>
      </c>
      <c r="L51" s="83" t="s">
        <v>11</v>
      </c>
      <c r="M51" s="83" t="s">
        <v>11</v>
      </c>
    </row>
    <row r="52" spans="2:13" ht="15" customHeight="1">
      <c r="B52" s="216" t="s">
        <v>153</v>
      </c>
      <c r="C52" s="216"/>
      <c r="D52" s="216"/>
      <c r="E52" s="225" t="s">
        <v>154</v>
      </c>
      <c r="F52" s="225"/>
      <c r="G52" s="225"/>
      <c r="H52" s="108"/>
      <c r="I52" s="109">
        <f>SUM(I53,I56)</f>
        <v>200000</v>
      </c>
      <c r="J52" s="109">
        <f>SUM(J53,J56)</f>
        <v>0</v>
      </c>
      <c r="K52" s="109">
        <f>SUM(K53,K56)</f>
        <v>0</v>
      </c>
      <c r="L52" s="80">
        <f>J52/J205</f>
        <v>0</v>
      </c>
      <c r="M52" s="80">
        <f>K52/K205</f>
        <v>0</v>
      </c>
    </row>
    <row r="53" spans="2:13" ht="17.25" customHeight="1">
      <c r="B53" s="210" t="s">
        <v>176</v>
      </c>
      <c r="C53" s="210"/>
      <c r="D53" s="210"/>
      <c r="E53" s="221" t="s">
        <v>177</v>
      </c>
      <c r="F53" s="221"/>
      <c r="G53" s="221"/>
      <c r="H53" s="116"/>
      <c r="I53" s="117">
        <f>SUM(I54:I55)</f>
        <v>200000</v>
      </c>
      <c r="J53" s="117">
        <f>SUM(J54:J55)</f>
        <v>0</v>
      </c>
      <c r="K53" s="117">
        <f>SUM(K54:K55)</f>
        <v>0</v>
      </c>
      <c r="L53" s="83">
        <v>0</v>
      </c>
      <c r="M53" s="95">
        <f>K53/K205</f>
        <v>0</v>
      </c>
    </row>
    <row r="54" spans="2:13" ht="16.5" customHeight="1">
      <c r="B54" s="214" t="s">
        <v>198</v>
      </c>
      <c r="C54" s="214"/>
      <c r="D54" s="214"/>
      <c r="E54" s="215" t="s">
        <v>160</v>
      </c>
      <c r="F54" s="215"/>
      <c r="G54" s="215"/>
      <c r="H54" s="116"/>
      <c r="I54" s="117">
        <v>0</v>
      </c>
      <c r="J54" s="117">
        <v>0</v>
      </c>
      <c r="K54" s="117">
        <v>0</v>
      </c>
      <c r="L54" s="78" t="s">
        <v>11</v>
      </c>
      <c r="M54" s="78" t="s">
        <v>11</v>
      </c>
    </row>
    <row r="55" spans="2:13" ht="42.75" customHeight="1">
      <c r="B55" s="214" t="s">
        <v>135</v>
      </c>
      <c r="C55" s="214"/>
      <c r="D55" s="214"/>
      <c r="E55" s="235" t="s">
        <v>136</v>
      </c>
      <c r="F55" s="235"/>
      <c r="G55" s="235"/>
      <c r="H55" s="116"/>
      <c r="I55" s="117">
        <v>200000</v>
      </c>
      <c r="J55" s="117">
        <v>0</v>
      </c>
      <c r="K55" s="117">
        <v>0</v>
      </c>
      <c r="L55" s="83">
        <v>0</v>
      </c>
      <c r="M55" s="98">
        <f>K55/K205</f>
        <v>0</v>
      </c>
    </row>
    <row r="56" spans="2:13" ht="13.5" customHeight="1">
      <c r="B56" s="210" t="s">
        <v>180</v>
      </c>
      <c r="C56" s="210"/>
      <c r="D56" s="210"/>
      <c r="E56" s="221" t="s">
        <v>181</v>
      </c>
      <c r="F56" s="221"/>
      <c r="G56" s="221"/>
      <c r="H56" s="107"/>
      <c r="I56" s="110">
        <f>SUM(I57)</f>
        <v>0</v>
      </c>
      <c r="J56" s="110">
        <f>SUM(J57)</f>
        <v>0</v>
      </c>
      <c r="K56" s="110">
        <f>SUM(K57)</f>
        <v>0</v>
      </c>
      <c r="L56" s="83" t="s">
        <v>11</v>
      </c>
      <c r="M56" s="83" t="s">
        <v>11</v>
      </c>
    </row>
    <row r="57" spans="2:13" ht="39.75" customHeight="1">
      <c r="B57" s="214" t="s">
        <v>135</v>
      </c>
      <c r="C57" s="214"/>
      <c r="D57" s="214"/>
      <c r="E57" s="215" t="s">
        <v>136</v>
      </c>
      <c r="F57" s="215"/>
      <c r="G57" s="215"/>
      <c r="H57" s="111"/>
      <c r="I57" s="110">
        <v>0</v>
      </c>
      <c r="J57" s="110">
        <v>0</v>
      </c>
      <c r="K57" s="110">
        <v>0</v>
      </c>
      <c r="L57" s="83" t="s">
        <v>11</v>
      </c>
      <c r="M57" s="83" t="s">
        <v>11</v>
      </c>
    </row>
    <row r="58" spans="2:13" ht="21.75" customHeight="1">
      <c r="B58" s="216" t="s">
        <v>200</v>
      </c>
      <c r="C58" s="216"/>
      <c r="D58" s="216"/>
      <c r="E58" s="225" t="s">
        <v>202</v>
      </c>
      <c r="F58" s="225"/>
      <c r="G58" s="225"/>
      <c r="H58" s="118"/>
      <c r="I58" s="100">
        <f aca="true" t="shared" si="3" ref="I58:K59">SUM(I59)</f>
        <v>0</v>
      </c>
      <c r="J58" s="100">
        <f t="shared" si="3"/>
        <v>0</v>
      </c>
      <c r="K58" s="100">
        <f t="shared" si="3"/>
        <v>0</v>
      </c>
      <c r="L58" s="84" t="s">
        <v>11</v>
      </c>
      <c r="M58" s="84" t="s">
        <v>11</v>
      </c>
    </row>
    <row r="59" spans="2:14" ht="17.25" customHeight="1">
      <c r="B59" s="210" t="s">
        <v>201</v>
      </c>
      <c r="C59" s="210"/>
      <c r="D59" s="210"/>
      <c r="E59" s="221" t="s">
        <v>203</v>
      </c>
      <c r="F59" s="221"/>
      <c r="G59" s="221"/>
      <c r="H59" s="118"/>
      <c r="I59" s="119">
        <f t="shared" si="3"/>
        <v>0</v>
      </c>
      <c r="J59" s="119">
        <f t="shared" si="3"/>
        <v>0</v>
      </c>
      <c r="K59" s="119">
        <f t="shared" si="3"/>
        <v>0</v>
      </c>
      <c r="L59" s="83" t="s">
        <v>11</v>
      </c>
      <c r="M59" s="83" t="s">
        <v>11</v>
      </c>
      <c r="N59" s="58"/>
    </row>
    <row r="60" spans="2:13" ht="16.5" customHeight="1">
      <c r="B60" s="214" t="s">
        <v>198</v>
      </c>
      <c r="C60" s="214"/>
      <c r="D60" s="214"/>
      <c r="E60" s="215" t="s">
        <v>160</v>
      </c>
      <c r="F60" s="215"/>
      <c r="G60" s="215"/>
      <c r="H60" s="111"/>
      <c r="I60" s="110">
        <v>0</v>
      </c>
      <c r="J60" s="110">
        <v>0</v>
      </c>
      <c r="K60" s="110">
        <v>0</v>
      </c>
      <c r="L60" s="83" t="s">
        <v>11</v>
      </c>
      <c r="M60" s="83" t="s">
        <v>11</v>
      </c>
    </row>
    <row r="61" spans="2:13" ht="17.25" customHeight="1">
      <c r="B61" s="216" t="s">
        <v>155</v>
      </c>
      <c r="C61" s="216"/>
      <c r="D61" s="216"/>
      <c r="E61" s="225" t="s">
        <v>156</v>
      </c>
      <c r="F61" s="225"/>
      <c r="G61" s="225"/>
      <c r="H61" s="118"/>
      <c r="I61" s="100">
        <f aca="true" t="shared" si="4" ref="I61:K62">SUM(I62)</f>
        <v>0</v>
      </c>
      <c r="J61" s="100">
        <f t="shared" si="4"/>
        <v>0</v>
      </c>
      <c r="K61" s="100">
        <f t="shared" si="4"/>
        <v>0</v>
      </c>
      <c r="L61" s="84" t="s">
        <v>11</v>
      </c>
      <c r="M61" s="84" t="s">
        <v>11</v>
      </c>
    </row>
    <row r="62" spans="2:13" ht="14.25" customHeight="1">
      <c r="B62" s="210" t="s">
        <v>157</v>
      </c>
      <c r="C62" s="210"/>
      <c r="D62" s="210"/>
      <c r="E62" s="221" t="s">
        <v>158</v>
      </c>
      <c r="F62" s="221"/>
      <c r="G62" s="221"/>
      <c r="H62" s="111"/>
      <c r="I62" s="110">
        <f t="shared" si="4"/>
        <v>0</v>
      </c>
      <c r="J62" s="110">
        <f t="shared" si="4"/>
        <v>0</v>
      </c>
      <c r="K62" s="110">
        <f t="shared" si="4"/>
        <v>0</v>
      </c>
      <c r="L62" s="83" t="s">
        <v>11</v>
      </c>
      <c r="M62" s="83" t="s">
        <v>11</v>
      </c>
    </row>
    <row r="63" spans="2:13" ht="44.25" customHeight="1">
      <c r="B63" s="214" t="s">
        <v>135</v>
      </c>
      <c r="C63" s="214"/>
      <c r="D63" s="214"/>
      <c r="E63" s="215" t="s">
        <v>136</v>
      </c>
      <c r="F63" s="215"/>
      <c r="G63" s="215"/>
      <c r="H63" s="111"/>
      <c r="I63" s="110">
        <v>0</v>
      </c>
      <c r="J63" s="110">
        <v>0</v>
      </c>
      <c r="K63" s="110">
        <v>0</v>
      </c>
      <c r="L63" s="83" t="s">
        <v>11</v>
      </c>
      <c r="M63" s="83" t="s">
        <v>11</v>
      </c>
    </row>
    <row r="64" spans="2:13" ht="29.25" customHeight="1">
      <c r="B64" s="246"/>
      <c r="C64" s="246"/>
      <c r="D64" s="246"/>
      <c r="E64" s="247" t="s">
        <v>191</v>
      </c>
      <c r="F64" s="247"/>
      <c r="G64" s="247"/>
      <c r="H64" s="248"/>
      <c r="I64" s="249">
        <f>SUM(I65,I68,I74,I82,I86,I99,I106,I109,I112,I144,I151,I161,I192,I195,)</f>
        <v>6956443.89</v>
      </c>
      <c r="J64" s="249">
        <f>SUM(J65,J68,J74,J82,J86,J99,J106,J109,J112,J144,J151,J161,J192,J195,J71)</f>
        <v>14088800.879999999</v>
      </c>
      <c r="K64" s="249">
        <f>SUM(K65,K68,K74,K82,K86,K99,K106,K109,K112,K144,K151,K161,K192,K195,)</f>
        <v>7252556.76</v>
      </c>
      <c r="L64" s="250">
        <f>K64/J64</f>
        <v>0.5147745945004796</v>
      </c>
      <c r="M64" s="250">
        <f>K64/K205</f>
        <v>0.937317887684074</v>
      </c>
    </row>
    <row r="65" spans="2:13" ht="12.75">
      <c r="B65" s="216" t="s">
        <v>7</v>
      </c>
      <c r="C65" s="216"/>
      <c r="D65" s="216"/>
      <c r="E65" s="217" t="s">
        <v>8</v>
      </c>
      <c r="F65" s="217"/>
      <c r="G65" s="217"/>
      <c r="H65" s="108"/>
      <c r="I65" s="109">
        <f>SUM(I66)</f>
        <v>1453.5</v>
      </c>
      <c r="J65" s="109">
        <f>SUM(J66)</f>
        <v>1458.28</v>
      </c>
      <c r="K65" s="109">
        <f>SUM(K66)</f>
        <v>1458.28</v>
      </c>
      <c r="L65" s="120">
        <f>K65/J65</f>
        <v>1</v>
      </c>
      <c r="M65" s="120">
        <f>K65/K205</f>
        <v>0.00018846759487504256</v>
      </c>
    </row>
    <row r="66" spans="2:13" ht="12.75">
      <c r="B66" s="210" t="s">
        <v>9</v>
      </c>
      <c r="C66" s="210"/>
      <c r="D66" s="210"/>
      <c r="E66" s="221" t="s">
        <v>10</v>
      </c>
      <c r="F66" s="221"/>
      <c r="G66" s="221"/>
      <c r="H66" s="107"/>
      <c r="I66" s="110">
        <f>SUM(I67:I67)</f>
        <v>1453.5</v>
      </c>
      <c r="J66" s="110">
        <f>SUM(J67:J67)</f>
        <v>1458.28</v>
      </c>
      <c r="K66" s="110">
        <f>SUM(K67:K67)</f>
        <v>1458.28</v>
      </c>
      <c r="L66" s="121">
        <f>K66/J66</f>
        <v>1</v>
      </c>
      <c r="M66" s="121">
        <f>K66/K205</f>
        <v>0.00018846759487504256</v>
      </c>
    </row>
    <row r="67" spans="2:13" ht="48" customHeight="1">
      <c r="B67" s="214" t="s">
        <v>12</v>
      </c>
      <c r="C67" s="214"/>
      <c r="D67" s="214"/>
      <c r="E67" s="215" t="s">
        <v>215</v>
      </c>
      <c r="F67" s="215"/>
      <c r="G67" s="215"/>
      <c r="H67" s="111"/>
      <c r="I67" s="110">
        <v>1453.5</v>
      </c>
      <c r="J67" s="110">
        <v>1458.28</v>
      </c>
      <c r="K67" s="110">
        <v>1458.28</v>
      </c>
      <c r="L67" s="121">
        <f>K67/J67</f>
        <v>1</v>
      </c>
      <c r="M67" s="121">
        <f>K67/K205</f>
        <v>0.00018846759487504256</v>
      </c>
    </row>
    <row r="68" spans="2:13" ht="13.5" customHeight="1">
      <c r="B68" s="216" t="s">
        <v>16</v>
      </c>
      <c r="C68" s="216"/>
      <c r="D68" s="216"/>
      <c r="E68" s="217" t="s">
        <v>17</v>
      </c>
      <c r="F68" s="217"/>
      <c r="G68" s="217"/>
      <c r="H68" s="108"/>
      <c r="I68" s="109">
        <f>SUM(I69)</f>
        <v>0.53</v>
      </c>
      <c r="J68" s="109">
        <f>SUM(J69)</f>
        <v>0</v>
      </c>
      <c r="K68" s="109">
        <f>SUM(K69)</f>
        <v>0</v>
      </c>
      <c r="L68" s="101">
        <v>0</v>
      </c>
      <c r="M68" s="101">
        <f>K68/K205</f>
        <v>0</v>
      </c>
    </row>
    <row r="69" spans="2:13" ht="13.5" customHeight="1">
      <c r="B69" s="210" t="s">
        <v>18</v>
      </c>
      <c r="C69" s="210"/>
      <c r="D69" s="210"/>
      <c r="E69" s="221" t="s">
        <v>19</v>
      </c>
      <c r="F69" s="221"/>
      <c r="G69" s="221"/>
      <c r="H69" s="107"/>
      <c r="I69" s="110">
        <f>SUM(I70:I70)</f>
        <v>0.53</v>
      </c>
      <c r="J69" s="110">
        <f>SUM(J70:J70)</f>
        <v>0</v>
      </c>
      <c r="K69" s="110">
        <f>SUM(K70:K70)</f>
        <v>0</v>
      </c>
      <c r="L69" s="121">
        <v>0</v>
      </c>
      <c r="M69" s="121">
        <f>K69/K205</f>
        <v>0</v>
      </c>
    </row>
    <row r="70" spans="2:13" ht="13.5" customHeight="1">
      <c r="B70" s="214" t="s">
        <v>24</v>
      </c>
      <c r="C70" s="214"/>
      <c r="D70" s="214"/>
      <c r="E70" s="212" t="s">
        <v>25</v>
      </c>
      <c r="F70" s="212"/>
      <c r="G70" s="212"/>
      <c r="H70" s="111"/>
      <c r="I70" s="110">
        <v>0.53</v>
      </c>
      <c r="J70" s="110">
        <v>0</v>
      </c>
      <c r="K70" s="110">
        <v>0</v>
      </c>
      <c r="L70" s="121">
        <v>0</v>
      </c>
      <c r="M70" s="121">
        <f>K70/K205</f>
        <v>0</v>
      </c>
    </row>
    <row r="71" spans="2:13" ht="13.5" customHeight="1">
      <c r="B71" s="234" t="s">
        <v>28</v>
      </c>
      <c r="C71" s="234"/>
      <c r="D71" s="234"/>
      <c r="E71" s="217" t="s">
        <v>29</v>
      </c>
      <c r="F71" s="217"/>
      <c r="G71" s="217"/>
      <c r="H71" s="118"/>
      <c r="I71" s="100">
        <f>SUM(I72)</f>
        <v>0</v>
      </c>
      <c r="J71" s="100">
        <f>SUM(J72)</f>
        <v>130000</v>
      </c>
      <c r="K71" s="100">
        <f>SUM(K72)</f>
        <v>0</v>
      </c>
      <c r="L71" s="101">
        <v>0</v>
      </c>
      <c r="M71" s="101">
        <f>K71/K205</f>
        <v>0</v>
      </c>
    </row>
    <row r="72" spans="2:13" ht="13.5" customHeight="1">
      <c r="B72" s="218" t="s">
        <v>30</v>
      </c>
      <c r="C72" s="218"/>
      <c r="D72" s="218"/>
      <c r="E72" s="221" t="s">
        <v>31</v>
      </c>
      <c r="F72" s="221"/>
      <c r="G72" s="221"/>
      <c r="H72" s="111"/>
      <c r="I72" s="110">
        <f>SUM(I73:I73)</f>
        <v>0</v>
      </c>
      <c r="J72" s="110">
        <f>SUM(J73:J73)</f>
        <v>130000</v>
      </c>
      <c r="K72" s="110">
        <f>SUM(K73:K73)</f>
        <v>0</v>
      </c>
      <c r="L72" s="121">
        <v>0</v>
      </c>
      <c r="M72" s="121">
        <f>K72/K205</f>
        <v>0</v>
      </c>
    </row>
    <row r="73" spans="2:13" ht="41.25" customHeight="1">
      <c r="B73" s="214" t="s">
        <v>227</v>
      </c>
      <c r="C73" s="214"/>
      <c r="D73" s="214"/>
      <c r="E73" s="220" t="s">
        <v>228</v>
      </c>
      <c r="F73" s="220"/>
      <c r="G73" s="220"/>
      <c r="H73" s="111"/>
      <c r="I73" s="110">
        <v>0</v>
      </c>
      <c r="J73" s="110">
        <v>130000</v>
      </c>
      <c r="K73" s="110">
        <v>0</v>
      </c>
      <c r="L73" s="121">
        <v>0</v>
      </c>
      <c r="M73" s="121">
        <f>K73/K205</f>
        <v>0</v>
      </c>
    </row>
    <row r="74" spans="2:13" ht="12.75">
      <c r="B74" s="216" t="s">
        <v>34</v>
      </c>
      <c r="C74" s="216"/>
      <c r="D74" s="216"/>
      <c r="E74" s="217" t="s">
        <v>35</v>
      </c>
      <c r="F74" s="217"/>
      <c r="G74" s="217"/>
      <c r="H74" s="108"/>
      <c r="I74" s="109">
        <f>SUM(I75,I80)</f>
        <v>569421.99</v>
      </c>
      <c r="J74" s="109">
        <f>SUM(J75,J80)</f>
        <v>1129125</v>
      </c>
      <c r="K74" s="109">
        <f>SUM(K75,K80)</f>
        <v>608158.7</v>
      </c>
      <c r="L74" s="122">
        <f aca="true" t="shared" si="5" ref="L74:L133">K74/J74</f>
        <v>0.5386106055574006</v>
      </c>
      <c r="M74" s="122">
        <f>K74/K205</f>
        <v>0.07859821672883983</v>
      </c>
    </row>
    <row r="75" spans="2:13" ht="12.75">
      <c r="B75" s="210" t="s">
        <v>36</v>
      </c>
      <c r="C75" s="210"/>
      <c r="D75" s="210"/>
      <c r="E75" s="221" t="s">
        <v>37</v>
      </c>
      <c r="F75" s="221"/>
      <c r="G75" s="221"/>
      <c r="H75" s="107"/>
      <c r="I75" s="110">
        <f>SUM(I76:I79)</f>
        <v>436427.38</v>
      </c>
      <c r="J75" s="110">
        <f>SUM(J76:J79)</f>
        <v>869125</v>
      </c>
      <c r="K75" s="110">
        <f>SUM(K76:K79)</f>
        <v>451898.48</v>
      </c>
      <c r="L75" s="89">
        <f t="shared" si="5"/>
        <v>0.5199464749029196</v>
      </c>
      <c r="M75" s="89">
        <f>K75/K205</f>
        <v>0.058403200793597614</v>
      </c>
    </row>
    <row r="76" spans="2:13" ht="29.25" customHeight="1">
      <c r="B76" s="214" t="s">
        <v>38</v>
      </c>
      <c r="C76" s="214"/>
      <c r="D76" s="214"/>
      <c r="E76" s="215" t="s">
        <v>39</v>
      </c>
      <c r="F76" s="215"/>
      <c r="G76" s="215"/>
      <c r="H76" s="111"/>
      <c r="I76" s="110">
        <v>50481.19</v>
      </c>
      <c r="J76" s="110">
        <v>80000</v>
      </c>
      <c r="K76" s="110">
        <v>67902.55</v>
      </c>
      <c r="L76" s="89">
        <f t="shared" si="5"/>
        <v>0.848781875</v>
      </c>
      <c r="M76" s="89">
        <f>K76/K205</f>
        <v>0.008775701706381712</v>
      </c>
    </row>
    <row r="77" spans="2:13" ht="53.25" customHeight="1">
      <c r="B77" s="211" t="s">
        <v>40</v>
      </c>
      <c r="C77" s="211"/>
      <c r="D77" s="211"/>
      <c r="E77" s="215" t="s">
        <v>41</v>
      </c>
      <c r="F77" s="215"/>
      <c r="G77" s="215"/>
      <c r="H77" s="111"/>
      <c r="I77" s="110">
        <v>334454.79</v>
      </c>
      <c r="J77" s="110">
        <v>700000</v>
      </c>
      <c r="K77" s="110">
        <v>336298.29</v>
      </c>
      <c r="L77" s="89">
        <f t="shared" si="5"/>
        <v>0.4804261285714285</v>
      </c>
      <c r="M77" s="89">
        <f>K77/K205</f>
        <v>0.04346307285081711</v>
      </c>
    </row>
    <row r="78" spans="2:13" ht="12" customHeight="1">
      <c r="B78" s="211" t="s">
        <v>24</v>
      </c>
      <c r="C78" s="233"/>
      <c r="D78" s="233"/>
      <c r="E78" s="212" t="s">
        <v>25</v>
      </c>
      <c r="F78" s="212"/>
      <c r="G78" s="212"/>
      <c r="H78" s="111"/>
      <c r="I78" s="110">
        <v>45954.16</v>
      </c>
      <c r="J78" s="110">
        <v>81585</v>
      </c>
      <c r="K78" s="110">
        <v>43197.89</v>
      </c>
      <c r="L78" s="89">
        <f t="shared" si="5"/>
        <v>0.5294832383403811</v>
      </c>
      <c r="M78" s="89">
        <f>K78/K205</f>
        <v>0.005582880127257216</v>
      </c>
    </row>
    <row r="79" spans="2:13" ht="12.75">
      <c r="B79" s="211" t="s">
        <v>32</v>
      </c>
      <c r="C79" s="211"/>
      <c r="D79" s="211"/>
      <c r="E79" s="212" t="s">
        <v>33</v>
      </c>
      <c r="F79" s="212"/>
      <c r="G79" s="212"/>
      <c r="H79" s="111"/>
      <c r="I79" s="110">
        <v>5537.24</v>
      </c>
      <c r="J79" s="110">
        <v>7540</v>
      </c>
      <c r="K79" s="110">
        <v>4499.75</v>
      </c>
      <c r="L79" s="89">
        <f t="shared" si="5"/>
        <v>0.5967838196286472</v>
      </c>
      <c r="M79" s="89">
        <f>K79/K205</f>
        <v>0.0005815461091415728</v>
      </c>
    </row>
    <row r="80" spans="2:13" ht="12.75">
      <c r="B80" s="210" t="s">
        <v>48</v>
      </c>
      <c r="C80" s="210"/>
      <c r="D80" s="210"/>
      <c r="E80" s="221" t="s">
        <v>10</v>
      </c>
      <c r="F80" s="221"/>
      <c r="G80" s="221"/>
      <c r="H80" s="107"/>
      <c r="I80" s="110">
        <f>SUM(I81)</f>
        <v>132994.61</v>
      </c>
      <c r="J80" s="110">
        <f>SUM(J81)</f>
        <v>260000</v>
      </c>
      <c r="K80" s="110">
        <f>SUM(K81)</f>
        <v>156260.22</v>
      </c>
      <c r="L80" s="89">
        <f t="shared" si="5"/>
        <v>0.6010008461538462</v>
      </c>
      <c r="M80" s="89">
        <f>K80/K205</f>
        <v>0.02019501593524222</v>
      </c>
    </row>
    <row r="81" spans="2:13" ht="12.75">
      <c r="B81" s="211" t="s">
        <v>32</v>
      </c>
      <c r="C81" s="211"/>
      <c r="D81" s="211"/>
      <c r="E81" s="212" t="s">
        <v>33</v>
      </c>
      <c r="F81" s="212"/>
      <c r="G81" s="212"/>
      <c r="H81" s="111"/>
      <c r="I81" s="110">
        <v>132994.61</v>
      </c>
      <c r="J81" s="110">
        <v>260000</v>
      </c>
      <c r="K81" s="110">
        <v>156260.22</v>
      </c>
      <c r="L81" s="89">
        <f t="shared" si="5"/>
        <v>0.6010008461538462</v>
      </c>
      <c r="M81" s="89">
        <f>K81/K205</f>
        <v>0.02019501593524222</v>
      </c>
    </row>
    <row r="82" spans="2:13" ht="12.75">
      <c r="B82" s="216" t="s">
        <v>49</v>
      </c>
      <c r="C82" s="216"/>
      <c r="D82" s="216"/>
      <c r="E82" s="217" t="s">
        <v>50</v>
      </c>
      <c r="F82" s="217"/>
      <c r="G82" s="217"/>
      <c r="H82" s="108"/>
      <c r="I82" s="109">
        <f>SUM(I83)</f>
        <v>57897.69</v>
      </c>
      <c r="J82" s="109">
        <f>SUM(J83)</f>
        <v>80050</v>
      </c>
      <c r="K82" s="109">
        <f>SUM(K83)</f>
        <v>26847.77</v>
      </c>
      <c r="L82" s="122">
        <f t="shared" si="5"/>
        <v>0.3353875078076202</v>
      </c>
      <c r="M82" s="122">
        <f>K82/K205</f>
        <v>0.00346979636260411</v>
      </c>
    </row>
    <row r="83" spans="2:13" ht="12.75">
      <c r="B83" s="210" t="s">
        <v>51</v>
      </c>
      <c r="C83" s="210"/>
      <c r="D83" s="210"/>
      <c r="E83" s="221" t="s">
        <v>10</v>
      </c>
      <c r="F83" s="221"/>
      <c r="G83" s="221"/>
      <c r="H83" s="107"/>
      <c r="I83" s="110">
        <f>SUM(I84:I85)</f>
        <v>57897.69</v>
      </c>
      <c r="J83" s="110">
        <f>SUM(J84:J85)</f>
        <v>80050</v>
      </c>
      <c r="K83" s="110">
        <f>SUM(K84:K85)</f>
        <v>26847.77</v>
      </c>
      <c r="L83" s="89">
        <f t="shared" si="5"/>
        <v>0.3353875078076202</v>
      </c>
      <c r="M83" s="89">
        <f>K83/K205</f>
        <v>0.00346979636260411</v>
      </c>
    </row>
    <row r="84" spans="2:13" ht="12.75">
      <c r="B84" s="211" t="s">
        <v>52</v>
      </c>
      <c r="C84" s="211"/>
      <c r="D84" s="211"/>
      <c r="E84" s="212" t="s">
        <v>53</v>
      </c>
      <c r="F84" s="212"/>
      <c r="G84" s="212"/>
      <c r="H84" s="111"/>
      <c r="I84" s="110">
        <v>57778.14</v>
      </c>
      <c r="J84" s="110">
        <v>80000</v>
      </c>
      <c r="K84" s="110">
        <v>26806.49</v>
      </c>
      <c r="L84" s="89">
        <f t="shared" si="5"/>
        <v>0.33508112500000004</v>
      </c>
      <c r="M84" s="89">
        <f>K84/K205</f>
        <v>0.0034644613499066573</v>
      </c>
    </row>
    <row r="85" spans="2:13" ht="12.75">
      <c r="B85" s="211" t="s">
        <v>24</v>
      </c>
      <c r="C85" s="211"/>
      <c r="D85" s="211"/>
      <c r="E85" s="212" t="s">
        <v>25</v>
      </c>
      <c r="F85" s="212"/>
      <c r="G85" s="212"/>
      <c r="H85" s="111"/>
      <c r="I85" s="110">
        <v>119.55</v>
      </c>
      <c r="J85" s="110">
        <v>50</v>
      </c>
      <c r="K85" s="110">
        <v>41.28</v>
      </c>
      <c r="L85" s="89">
        <f t="shared" si="5"/>
        <v>0.8256</v>
      </c>
      <c r="M85" s="89">
        <f>K85/K205</f>
        <v>5.335012697452998E-06</v>
      </c>
    </row>
    <row r="86" spans="2:13" ht="12.75">
      <c r="B86" s="216" t="s">
        <v>54</v>
      </c>
      <c r="C86" s="216"/>
      <c r="D86" s="216"/>
      <c r="E86" s="217" t="s">
        <v>55</v>
      </c>
      <c r="F86" s="217"/>
      <c r="G86" s="217"/>
      <c r="H86" s="108"/>
      <c r="I86" s="109">
        <f>SUM(I87,I90,I94,I96)</f>
        <v>274982.4</v>
      </c>
      <c r="J86" s="109">
        <f>SUM(J87,J90,J94,J96)</f>
        <v>222532.6</v>
      </c>
      <c r="K86" s="109">
        <f>SUM(K87,K90,K94,K96)</f>
        <v>189306.56</v>
      </c>
      <c r="L86" s="122">
        <f t="shared" si="5"/>
        <v>0.8506913593783563</v>
      </c>
      <c r="M86" s="122">
        <f>K86/K205</f>
        <v>0.0244659133069561</v>
      </c>
    </row>
    <row r="87" spans="2:13" ht="12.75">
      <c r="B87" s="210" t="s">
        <v>56</v>
      </c>
      <c r="C87" s="210"/>
      <c r="D87" s="210"/>
      <c r="E87" s="221" t="s">
        <v>57</v>
      </c>
      <c r="F87" s="221"/>
      <c r="G87" s="221"/>
      <c r="H87" s="107"/>
      <c r="I87" s="110">
        <f>SUM(I88:I89)</f>
        <v>31513.95</v>
      </c>
      <c r="J87" s="110">
        <f>SUM(J88:J89)</f>
        <v>59217</v>
      </c>
      <c r="K87" s="110">
        <f>SUM(K88:K89)</f>
        <v>31863.2</v>
      </c>
      <c r="L87" s="89">
        <f t="shared" si="5"/>
        <v>0.5380752148876168</v>
      </c>
      <c r="M87" s="89">
        <f>K87/K205</f>
        <v>0.004117988773776268</v>
      </c>
    </row>
    <row r="88" spans="2:13" ht="45" customHeight="1">
      <c r="B88" s="214" t="s">
        <v>12</v>
      </c>
      <c r="C88" s="214"/>
      <c r="D88" s="214"/>
      <c r="E88" s="215" t="s">
        <v>215</v>
      </c>
      <c r="F88" s="215"/>
      <c r="G88" s="215"/>
      <c r="H88" s="111"/>
      <c r="I88" s="110">
        <v>31500</v>
      </c>
      <c r="J88" s="110">
        <v>59167</v>
      </c>
      <c r="K88" s="110">
        <v>31857</v>
      </c>
      <c r="L88" s="89">
        <f t="shared" si="5"/>
        <v>0.5384251356330387</v>
      </c>
      <c r="M88" s="89">
        <f>K88/K205</f>
        <v>0.004117187487954461</v>
      </c>
    </row>
    <row r="89" spans="2:13" ht="38.25" customHeight="1">
      <c r="B89" s="214" t="s">
        <v>58</v>
      </c>
      <c r="C89" s="214"/>
      <c r="D89" s="214"/>
      <c r="E89" s="215" t="s">
        <v>59</v>
      </c>
      <c r="F89" s="215"/>
      <c r="G89" s="215"/>
      <c r="H89" s="111"/>
      <c r="I89" s="110">
        <v>13.95</v>
      </c>
      <c r="J89" s="110">
        <v>50</v>
      </c>
      <c r="K89" s="110">
        <v>6.2</v>
      </c>
      <c r="L89" s="89">
        <f t="shared" si="5"/>
        <v>0.124</v>
      </c>
      <c r="M89" s="89">
        <f>K89/K205</f>
        <v>8.012858218073785E-07</v>
      </c>
    </row>
    <row r="90" spans="2:13" ht="12.75">
      <c r="B90" s="210" t="s">
        <v>60</v>
      </c>
      <c r="C90" s="210"/>
      <c r="D90" s="210"/>
      <c r="E90" s="221" t="s">
        <v>61</v>
      </c>
      <c r="F90" s="221"/>
      <c r="G90" s="221"/>
      <c r="H90" s="107"/>
      <c r="I90" s="110">
        <f>SUM(I91:I93)</f>
        <v>16716.07</v>
      </c>
      <c r="J90" s="110">
        <f>SUM(J91:J92:J93)</f>
        <v>36300</v>
      </c>
      <c r="K90" s="110">
        <f>SUM(K91:K93)</f>
        <v>39143.36</v>
      </c>
      <c r="L90" s="89">
        <f t="shared" si="5"/>
        <v>1.0783294765840221</v>
      </c>
      <c r="M90" s="89">
        <f>K90/K205</f>
        <v>0.0050588740945003334</v>
      </c>
    </row>
    <row r="91" spans="2:13" ht="12.75">
      <c r="B91" s="211" t="s">
        <v>62</v>
      </c>
      <c r="C91" s="211"/>
      <c r="D91" s="211"/>
      <c r="E91" s="212" t="s">
        <v>63</v>
      </c>
      <c r="F91" s="212"/>
      <c r="G91" s="212"/>
      <c r="H91" s="111"/>
      <c r="I91" s="110">
        <v>1.62</v>
      </c>
      <c r="J91" s="110">
        <v>298</v>
      </c>
      <c r="K91" s="110">
        <v>267.67</v>
      </c>
      <c r="L91" s="89">
        <f t="shared" si="5"/>
        <v>0.8982214765100671</v>
      </c>
      <c r="M91" s="89">
        <f>K91/K205</f>
        <v>3.459357676180339E-05</v>
      </c>
    </row>
    <row r="92" spans="2:13" ht="12.75">
      <c r="B92" s="214" t="s">
        <v>24</v>
      </c>
      <c r="C92" s="214"/>
      <c r="D92" s="214"/>
      <c r="E92" s="212" t="s">
        <v>25</v>
      </c>
      <c r="F92" s="212"/>
      <c r="G92" s="212"/>
      <c r="H92" s="111"/>
      <c r="I92" s="110">
        <v>3.05</v>
      </c>
      <c r="J92" s="110">
        <v>2</v>
      </c>
      <c r="K92" s="110">
        <v>1.47</v>
      </c>
      <c r="L92" s="89">
        <f t="shared" si="5"/>
        <v>0.735</v>
      </c>
      <c r="M92" s="89">
        <f>K92/K205</f>
        <v>1.8998228355755587E-07</v>
      </c>
    </row>
    <row r="93" spans="2:13" ht="12.75">
      <c r="B93" s="211" t="s">
        <v>32</v>
      </c>
      <c r="C93" s="211"/>
      <c r="D93" s="211"/>
      <c r="E93" s="212" t="s">
        <v>33</v>
      </c>
      <c r="F93" s="212"/>
      <c r="G93" s="212"/>
      <c r="H93" s="111"/>
      <c r="I93" s="110">
        <v>16711.4</v>
      </c>
      <c r="J93" s="110">
        <v>36000</v>
      </c>
      <c r="K93" s="110">
        <v>38874.22</v>
      </c>
      <c r="L93" s="89">
        <f t="shared" si="5"/>
        <v>1.0798394444444446</v>
      </c>
      <c r="M93" s="89">
        <f>K93/K205</f>
        <v>0.005024090535454973</v>
      </c>
    </row>
    <row r="94" spans="2:13" ht="14.25" customHeight="1">
      <c r="B94" s="210" t="s">
        <v>165</v>
      </c>
      <c r="C94" s="210"/>
      <c r="D94" s="210"/>
      <c r="E94" s="221" t="s">
        <v>166</v>
      </c>
      <c r="F94" s="221"/>
      <c r="G94" s="221"/>
      <c r="H94" s="111"/>
      <c r="I94" s="110">
        <f>SUM(I95)</f>
        <v>115752.38</v>
      </c>
      <c r="J94" s="110">
        <f>SUM(J95)</f>
        <v>0</v>
      </c>
      <c r="K94" s="110">
        <f>SUM(K95)</f>
        <v>0</v>
      </c>
      <c r="L94" s="83" t="s">
        <v>11</v>
      </c>
      <c r="M94" s="89">
        <f>K94/K205</f>
        <v>0</v>
      </c>
    </row>
    <row r="95" spans="2:13" ht="52.5" customHeight="1">
      <c r="B95" s="214" t="s">
        <v>174</v>
      </c>
      <c r="C95" s="214"/>
      <c r="D95" s="214"/>
      <c r="E95" s="215" t="s">
        <v>216</v>
      </c>
      <c r="F95" s="215"/>
      <c r="G95" s="215"/>
      <c r="H95" s="111"/>
      <c r="I95" s="110">
        <v>115752.38</v>
      </c>
      <c r="J95" s="110">
        <v>0</v>
      </c>
      <c r="K95" s="110">
        <v>0</v>
      </c>
      <c r="L95" s="83" t="s">
        <v>11</v>
      </c>
      <c r="M95" s="89">
        <f>K95/K205</f>
        <v>0</v>
      </c>
    </row>
    <row r="96" spans="2:13" ht="18.75" customHeight="1">
      <c r="B96" s="218" t="s">
        <v>217</v>
      </c>
      <c r="C96" s="218"/>
      <c r="D96" s="218"/>
      <c r="E96" s="226" t="s">
        <v>10</v>
      </c>
      <c r="F96" s="226"/>
      <c r="G96" s="226"/>
      <c r="H96" s="111"/>
      <c r="I96" s="110">
        <f>SUM(I97:I98)</f>
        <v>111000</v>
      </c>
      <c r="J96" s="110">
        <f>SUM(J97:J98)</f>
        <v>127015.6</v>
      </c>
      <c r="K96" s="110">
        <f>SUM(K97:K98)</f>
        <v>118300</v>
      </c>
      <c r="L96" s="89">
        <f t="shared" si="5"/>
        <v>0.9313816570562986</v>
      </c>
      <c r="M96" s="89">
        <f>K96/K205</f>
        <v>0.015289050438679497</v>
      </c>
    </row>
    <row r="97" spans="2:13" ht="54.75" customHeight="1">
      <c r="B97" s="214" t="s">
        <v>174</v>
      </c>
      <c r="C97" s="214"/>
      <c r="D97" s="214"/>
      <c r="E97" s="215" t="s">
        <v>216</v>
      </c>
      <c r="F97" s="215"/>
      <c r="G97" s="215"/>
      <c r="H97" s="111"/>
      <c r="I97" s="110">
        <v>94350</v>
      </c>
      <c r="J97" s="110">
        <v>107955.91</v>
      </c>
      <c r="K97" s="110">
        <v>100555</v>
      </c>
      <c r="L97" s="89">
        <f t="shared" si="5"/>
        <v>0.9314450686395955</v>
      </c>
      <c r="M97" s="89">
        <f>K97/K205</f>
        <v>0.012995692872877572</v>
      </c>
    </row>
    <row r="98" spans="2:13" ht="54.75" customHeight="1">
      <c r="B98" s="214" t="s">
        <v>175</v>
      </c>
      <c r="C98" s="214"/>
      <c r="D98" s="214"/>
      <c r="E98" s="215" t="s">
        <v>216</v>
      </c>
      <c r="F98" s="215"/>
      <c r="G98" s="215"/>
      <c r="H98" s="111"/>
      <c r="I98" s="110">
        <v>16650</v>
      </c>
      <c r="J98" s="110">
        <v>19059.69</v>
      </c>
      <c r="K98" s="110">
        <v>17745</v>
      </c>
      <c r="L98" s="89">
        <f t="shared" si="5"/>
        <v>0.9310224877739355</v>
      </c>
      <c r="M98" s="89">
        <f>K98/K205</f>
        <v>0.0022933575658019246</v>
      </c>
    </row>
    <row r="99" spans="2:13" ht="48.75" customHeight="1">
      <c r="B99" s="216" t="s">
        <v>64</v>
      </c>
      <c r="C99" s="216"/>
      <c r="D99" s="216"/>
      <c r="E99" s="225" t="s">
        <v>65</v>
      </c>
      <c r="F99" s="225"/>
      <c r="G99" s="225"/>
      <c r="H99" s="108"/>
      <c r="I99" s="109">
        <f>SUM(I100,I102,I104)</f>
        <v>438</v>
      </c>
      <c r="J99" s="109">
        <f>SUM(J102,J100,J104)</f>
        <v>9749</v>
      </c>
      <c r="K99" s="109">
        <f>SUM(K102,K100,K104)</f>
        <v>9131.35</v>
      </c>
      <c r="L99" s="122">
        <f t="shared" si="5"/>
        <v>0.9366447840804185</v>
      </c>
      <c r="M99" s="122">
        <f>K99/K205</f>
        <v>0.0011801324659614205</v>
      </c>
    </row>
    <row r="100" spans="2:13" ht="24.75" customHeight="1">
      <c r="B100" s="210" t="s">
        <v>66</v>
      </c>
      <c r="C100" s="210"/>
      <c r="D100" s="210"/>
      <c r="E100" s="226" t="s">
        <v>67</v>
      </c>
      <c r="F100" s="226"/>
      <c r="G100" s="226"/>
      <c r="H100" s="107"/>
      <c r="I100" s="110">
        <f>SUM(I101)</f>
        <v>438</v>
      </c>
      <c r="J100" s="110">
        <f>SUM(J101)</f>
        <v>865</v>
      </c>
      <c r="K100" s="110">
        <f>SUM(K101)</f>
        <v>432</v>
      </c>
      <c r="L100" s="89">
        <f t="shared" si="5"/>
        <v>0.49942196531791905</v>
      </c>
      <c r="M100" s="89">
        <f>K100/K205</f>
        <v>5.583152822915928E-05</v>
      </c>
    </row>
    <row r="101" spans="2:13" ht="45" customHeight="1">
      <c r="B101" s="214" t="s">
        <v>12</v>
      </c>
      <c r="C101" s="214"/>
      <c r="D101" s="214"/>
      <c r="E101" s="215" t="s">
        <v>215</v>
      </c>
      <c r="F101" s="215"/>
      <c r="G101" s="215"/>
      <c r="H101" s="111"/>
      <c r="I101" s="110">
        <v>438</v>
      </c>
      <c r="J101" s="110">
        <v>865</v>
      </c>
      <c r="K101" s="110">
        <v>432</v>
      </c>
      <c r="L101" s="89">
        <f t="shared" si="5"/>
        <v>0.49942196531791905</v>
      </c>
      <c r="M101" s="89">
        <f>K101/K205</f>
        <v>5.583152822915928E-05</v>
      </c>
    </row>
    <row r="102" spans="2:13" ht="20.25" customHeight="1">
      <c r="B102" s="210" t="s">
        <v>167</v>
      </c>
      <c r="C102" s="210"/>
      <c r="D102" s="210"/>
      <c r="E102" s="226" t="s">
        <v>168</v>
      </c>
      <c r="F102" s="226"/>
      <c r="G102" s="226"/>
      <c r="H102" s="111"/>
      <c r="I102" s="110">
        <f>SUM(I103)</f>
        <v>0</v>
      </c>
      <c r="J102" s="110">
        <f>SUM(J103)</f>
        <v>0</v>
      </c>
      <c r="K102" s="110">
        <f>SUM(K103)</f>
        <v>0</v>
      </c>
      <c r="L102" s="89" t="s">
        <v>11</v>
      </c>
      <c r="M102" s="89" t="s">
        <v>11</v>
      </c>
    </row>
    <row r="103" spans="2:13" ht="39" customHeight="1">
      <c r="B103" s="214" t="s">
        <v>12</v>
      </c>
      <c r="C103" s="214"/>
      <c r="D103" s="214"/>
      <c r="E103" s="215" t="s">
        <v>215</v>
      </c>
      <c r="F103" s="215"/>
      <c r="G103" s="215"/>
      <c r="H103" s="111"/>
      <c r="I103" s="110">
        <v>0</v>
      </c>
      <c r="J103" s="110">
        <v>0</v>
      </c>
      <c r="K103" s="110">
        <v>0</v>
      </c>
      <c r="L103" s="89" t="s">
        <v>11</v>
      </c>
      <c r="M103" s="89" t="s">
        <v>11</v>
      </c>
    </row>
    <row r="104" spans="2:13" ht="46.5" customHeight="1">
      <c r="B104" s="218" t="s">
        <v>229</v>
      </c>
      <c r="C104" s="218"/>
      <c r="D104" s="218"/>
      <c r="E104" s="219" t="s">
        <v>230</v>
      </c>
      <c r="F104" s="219"/>
      <c r="G104" s="219"/>
      <c r="H104" s="111"/>
      <c r="I104" s="110">
        <f>SUM(I105)</f>
        <v>0</v>
      </c>
      <c r="J104" s="110">
        <f>SUM(J105)</f>
        <v>8884</v>
      </c>
      <c r="K104" s="110">
        <f>SUM(K105)</f>
        <v>8699.35</v>
      </c>
      <c r="L104" s="89">
        <f>K104/J104</f>
        <v>0.9792154434939216</v>
      </c>
      <c r="M104" s="89">
        <f>K104/K205</f>
        <v>0.0011243009377322612</v>
      </c>
    </row>
    <row r="105" spans="2:13" ht="48.75" customHeight="1">
      <c r="B105" s="214" t="s">
        <v>12</v>
      </c>
      <c r="C105" s="214"/>
      <c r="D105" s="214"/>
      <c r="E105" s="215" t="s">
        <v>215</v>
      </c>
      <c r="F105" s="215"/>
      <c r="G105" s="215"/>
      <c r="H105" s="111"/>
      <c r="I105" s="110">
        <v>0</v>
      </c>
      <c r="J105" s="110">
        <v>8884</v>
      </c>
      <c r="K105" s="110">
        <v>8699.35</v>
      </c>
      <c r="L105" s="89">
        <f>K105/J105</f>
        <v>0.9792154434939216</v>
      </c>
      <c r="M105" s="89">
        <f>K105/K205</f>
        <v>0.0011243009377322612</v>
      </c>
    </row>
    <row r="106" spans="2:13" ht="17.25" customHeight="1">
      <c r="B106" s="216" t="s">
        <v>208</v>
      </c>
      <c r="C106" s="216"/>
      <c r="D106" s="216"/>
      <c r="E106" s="225" t="s">
        <v>209</v>
      </c>
      <c r="F106" s="225"/>
      <c r="G106" s="225"/>
      <c r="H106" s="111"/>
      <c r="I106" s="100">
        <f>SUM(I108)</f>
        <v>200</v>
      </c>
      <c r="J106" s="100">
        <f>SUM(J108)</f>
        <v>200</v>
      </c>
      <c r="K106" s="100">
        <f>SUM(K108)</f>
        <v>200</v>
      </c>
      <c r="L106" s="123">
        <f>K106/J106</f>
        <v>1</v>
      </c>
      <c r="M106" s="123">
        <f>K106/K205</f>
        <v>2.5847929735721888E-05</v>
      </c>
    </row>
    <row r="107" spans="2:13" ht="18" customHeight="1">
      <c r="B107" s="229" t="s">
        <v>210</v>
      </c>
      <c r="C107" s="230"/>
      <c r="D107" s="230"/>
      <c r="E107" s="231" t="s">
        <v>211</v>
      </c>
      <c r="F107" s="232"/>
      <c r="G107" s="232"/>
      <c r="H107" s="124"/>
      <c r="I107" s="119">
        <f>SUM(I108)</f>
        <v>200</v>
      </c>
      <c r="J107" s="119">
        <f>SUM(J108)</f>
        <v>200</v>
      </c>
      <c r="K107" s="119">
        <f>SUM(K108)</f>
        <v>200</v>
      </c>
      <c r="L107" s="125">
        <f>K107/J107</f>
        <v>1</v>
      </c>
      <c r="M107" s="125">
        <f>K107/K205</f>
        <v>2.5847929735721888E-05</v>
      </c>
    </row>
    <row r="108" spans="2:13" ht="27.75" customHeight="1">
      <c r="B108" s="214" t="s">
        <v>12</v>
      </c>
      <c r="C108" s="214"/>
      <c r="D108" s="214"/>
      <c r="E108" s="215" t="s">
        <v>215</v>
      </c>
      <c r="F108" s="215"/>
      <c r="G108" s="215"/>
      <c r="H108" s="111"/>
      <c r="I108" s="110">
        <v>200</v>
      </c>
      <c r="J108" s="110">
        <v>200</v>
      </c>
      <c r="K108" s="110">
        <v>200</v>
      </c>
      <c r="L108" s="89">
        <f>K108/J108</f>
        <v>1</v>
      </c>
      <c r="M108" s="89">
        <f>K108/K205</f>
        <v>2.5847929735721888E-05</v>
      </c>
    </row>
    <row r="109" spans="2:13" ht="12.75">
      <c r="B109" s="216" t="s">
        <v>68</v>
      </c>
      <c r="C109" s="216"/>
      <c r="D109" s="216"/>
      <c r="E109" s="225" t="s">
        <v>69</v>
      </c>
      <c r="F109" s="225"/>
      <c r="G109" s="225"/>
      <c r="H109" s="108"/>
      <c r="I109" s="109">
        <f aca="true" t="shared" si="6" ref="I109:K110">SUM(I110)</f>
        <v>1000</v>
      </c>
      <c r="J109" s="109">
        <f t="shared" si="6"/>
        <v>1000</v>
      </c>
      <c r="K109" s="109">
        <f t="shared" si="6"/>
        <v>1000</v>
      </c>
      <c r="L109" s="122">
        <f t="shared" si="5"/>
        <v>1</v>
      </c>
      <c r="M109" s="122">
        <f>K109/K205</f>
        <v>0.00012923964867860943</v>
      </c>
    </row>
    <row r="110" spans="2:13" ht="15" customHeight="1">
      <c r="B110" s="210" t="s">
        <v>70</v>
      </c>
      <c r="C110" s="210"/>
      <c r="D110" s="210"/>
      <c r="E110" s="221" t="s">
        <v>71</v>
      </c>
      <c r="F110" s="221"/>
      <c r="G110" s="221"/>
      <c r="H110" s="107"/>
      <c r="I110" s="110">
        <f t="shared" si="6"/>
        <v>1000</v>
      </c>
      <c r="J110" s="110">
        <f t="shared" si="6"/>
        <v>1000</v>
      </c>
      <c r="K110" s="110">
        <f t="shared" si="6"/>
        <v>1000</v>
      </c>
      <c r="L110" s="89">
        <f t="shared" si="5"/>
        <v>1</v>
      </c>
      <c r="M110" s="89">
        <f>K110/K205</f>
        <v>0.00012923964867860943</v>
      </c>
    </row>
    <row r="111" spans="2:13" ht="41.25" customHeight="1">
      <c r="B111" s="214" t="s">
        <v>12</v>
      </c>
      <c r="C111" s="214"/>
      <c r="D111" s="214"/>
      <c r="E111" s="215" t="s">
        <v>215</v>
      </c>
      <c r="F111" s="215"/>
      <c r="G111" s="215"/>
      <c r="H111" s="111"/>
      <c r="I111" s="110">
        <v>1000</v>
      </c>
      <c r="J111" s="110">
        <v>1000</v>
      </c>
      <c r="K111" s="110">
        <v>1000</v>
      </c>
      <c r="L111" s="89">
        <f t="shared" si="5"/>
        <v>1</v>
      </c>
      <c r="M111" s="89">
        <f>K111/K205</f>
        <v>0.00012923964867860943</v>
      </c>
    </row>
    <row r="112" spans="2:13" ht="56.25" customHeight="1">
      <c r="B112" s="216" t="s">
        <v>72</v>
      </c>
      <c r="C112" s="216"/>
      <c r="D112" s="216"/>
      <c r="E112" s="225" t="s">
        <v>73</v>
      </c>
      <c r="F112" s="225"/>
      <c r="G112" s="225"/>
      <c r="H112" s="108"/>
      <c r="I112" s="109">
        <f>SUM(I113,I116,I123,I135,I141)</f>
        <v>2322054.37</v>
      </c>
      <c r="J112" s="109">
        <f>SUM(J113,J116,J123,J135,J141)</f>
        <v>5472531</v>
      </c>
      <c r="K112" s="109">
        <f>SUM(K113,K116,K123,K135,K141)</f>
        <v>2603178.57</v>
      </c>
      <c r="L112" s="122">
        <f t="shared" si="5"/>
        <v>0.4756809180249504</v>
      </c>
      <c r="M112" s="122">
        <f>K112/K205</f>
        <v>0.3364338838344849</v>
      </c>
    </row>
    <row r="113" spans="2:13" ht="15" customHeight="1">
      <c r="B113" s="210" t="s">
        <v>74</v>
      </c>
      <c r="C113" s="210"/>
      <c r="D113" s="210"/>
      <c r="E113" s="221" t="s">
        <v>75</v>
      </c>
      <c r="F113" s="221"/>
      <c r="G113" s="221"/>
      <c r="H113" s="107"/>
      <c r="I113" s="110">
        <f>SUM(I114:I115)</f>
        <v>1440.48</v>
      </c>
      <c r="J113" s="110">
        <f>SUM(J114:J115)</f>
        <v>3200</v>
      </c>
      <c r="K113" s="110">
        <f>SUM(K114:K115)</f>
        <v>2806.4</v>
      </c>
      <c r="L113" s="89">
        <f t="shared" si="5"/>
        <v>0.877</v>
      </c>
      <c r="M113" s="89">
        <f>K113/K205</f>
        <v>0.00036269815005164955</v>
      </c>
    </row>
    <row r="114" spans="2:13" ht="26.25" customHeight="1">
      <c r="B114" s="211" t="s">
        <v>76</v>
      </c>
      <c r="C114" s="211"/>
      <c r="D114" s="211"/>
      <c r="E114" s="215" t="s">
        <v>77</v>
      </c>
      <c r="F114" s="215"/>
      <c r="G114" s="215"/>
      <c r="H114" s="111"/>
      <c r="I114" s="110">
        <v>1407.28</v>
      </c>
      <c r="J114" s="110">
        <v>3000</v>
      </c>
      <c r="K114" s="110">
        <v>2269.67</v>
      </c>
      <c r="L114" s="89">
        <f t="shared" si="5"/>
        <v>0.7565566666666667</v>
      </c>
      <c r="M114" s="89">
        <f>K114/K205</f>
        <v>0.0002933313534163795</v>
      </c>
    </row>
    <row r="115" spans="2:13" ht="18" customHeight="1">
      <c r="B115" s="211" t="s">
        <v>46</v>
      </c>
      <c r="C115" s="211"/>
      <c r="D115" s="211"/>
      <c r="E115" s="215" t="s">
        <v>47</v>
      </c>
      <c r="F115" s="215"/>
      <c r="G115" s="215"/>
      <c r="H115" s="111"/>
      <c r="I115" s="110">
        <v>33.2</v>
      </c>
      <c r="J115" s="110">
        <v>200</v>
      </c>
      <c r="K115" s="110">
        <v>536.73</v>
      </c>
      <c r="L115" s="89">
        <f t="shared" si="5"/>
        <v>2.68365</v>
      </c>
      <c r="M115" s="89">
        <f>K115/K205</f>
        <v>6.936679663527005E-05</v>
      </c>
    </row>
    <row r="116" spans="2:13" ht="42" customHeight="1">
      <c r="B116" s="210" t="s">
        <v>78</v>
      </c>
      <c r="C116" s="210"/>
      <c r="D116" s="210"/>
      <c r="E116" s="226" t="s">
        <v>79</v>
      </c>
      <c r="F116" s="226"/>
      <c r="G116" s="226"/>
      <c r="H116" s="107"/>
      <c r="I116" s="110">
        <f>SUM(I117:I122)</f>
        <v>543983.56</v>
      </c>
      <c r="J116" s="110">
        <f>SUM(J117:J122)</f>
        <v>1140000</v>
      </c>
      <c r="K116" s="110">
        <f>SUM(K117:K122)</f>
        <v>660735.87</v>
      </c>
      <c r="L116" s="89">
        <f t="shared" si="5"/>
        <v>0.5795928684210526</v>
      </c>
      <c r="M116" s="89">
        <f>K116/K205</f>
        <v>0.08539327170815536</v>
      </c>
    </row>
    <row r="117" spans="2:13" ht="12.75">
      <c r="B117" s="211" t="s">
        <v>80</v>
      </c>
      <c r="C117" s="211"/>
      <c r="D117" s="211"/>
      <c r="E117" s="212" t="s">
        <v>81</v>
      </c>
      <c r="F117" s="212"/>
      <c r="G117" s="212"/>
      <c r="H117" s="111"/>
      <c r="I117" s="110">
        <v>532881.76</v>
      </c>
      <c r="J117" s="110">
        <v>1100000</v>
      </c>
      <c r="K117" s="110">
        <v>646972.87</v>
      </c>
      <c r="L117" s="89">
        <f t="shared" si="5"/>
        <v>0.5881571545454546</v>
      </c>
      <c r="M117" s="89">
        <f>K117/K205</f>
        <v>0.08361454642339165</v>
      </c>
    </row>
    <row r="118" spans="2:13" ht="12.75">
      <c r="B118" s="211" t="s">
        <v>82</v>
      </c>
      <c r="C118" s="211"/>
      <c r="D118" s="211"/>
      <c r="E118" s="212" t="s">
        <v>83</v>
      </c>
      <c r="F118" s="212"/>
      <c r="G118" s="212"/>
      <c r="H118" s="111"/>
      <c r="I118" s="110">
        <v>254</v>
      </c>
      <c r="J118" s="110">
        <v>2000</v>
      </c>
      <c r="K118" s="110">
        <v>1688</v>
      </c>
      <c r="L118" s="89">
        <f t="shared" si="5"/>
        <v>0.844</v>
      </c>
      <c r="M118" s="89">
        <v>0</v>
      </c>
    </row>
    <row r="119" spans="2:13" ht="12.75">
      <c r="B119" s="211" t="s">
        <v>84</v>
      </c>
      <c r="C119" s="211"/>
      <c r="D119" s="211"/>
      <c r="E119" s="212" t="s">
        <v>85</v>
      </c>
      <c r="F119" s="212"/>
      <c r="G119" s="212"/>
      <c r="H119" s="111"/>
      <c r="I119" s="110">
        <v>7668</v>
      </c>
      <c r="J119" s="110">
        <v>13000</v>
      </c>
      <c r="K119" s="110">
        <v>7861</v>
      </c>
      <c r="L119" s="89">
        <f t="shared" si="5"/>
        <v>0.6046923076923076</v>
      </c>
      <c r="M119" s="89">
        <f>K119/K205</f>
        <v>0.0010159528782625487</v>
      </c>
    </row>
    <row r="120" spans="2:13" ht="19.5" customHeight="1">
      <c r="B120" s="211" t="s">
        <v>86</v>
      </c>
      <c r="C120" s="211"/>
      <c r="D120" s="211"/>
      <c r="E120" s="212" t="s">
        <v>87</v>
      </c>
      <c r="F120" s="212"/>
      <c r="G120" s="212"/>
      <c r="H120" s="111"/>
      <c r="I120" s="110">
        <v>0</v>
      </c>
      <c r="J120" s="110">
        <v>10000</v>
      </c>
      <c r="K120" s="110">
        <v>0</v>
      </c>
      <c r="L120" s="89">
        <f t="shared" si="5"/>
        <v>0</v>
      </c>
      <c r="M120" s="89">
        <f>K120/K205</f>
        <v>0</v>
      </c>
    </row>
    <row r="121" spans="2:13" ht="12" customHeight="1">
      <c r="B121" s="211" t="s">
        <v>46</v>
      </c>
      <c r="C121" s="211"/>
      <c r="D121" s="211"/>
      <c r="E121" s="212" t="s">
        <v>47</v>
      </c>
      <c r="F121" s="212"/>
      <c r="G121" s="212"/>
      <c r="H121" s="111"/>
      <c r="I121" s="110">
        <v>3127</v>
      </c>
      <c r="J121" s="110">
        <v>15000</v>
      </c>
      <c r="K121" s="110">
        <v>4214</v>
      </c>
      <c r="L121" s="89">
        <f t="shared" si="5"/>
        <v>0.2809333333333333</v>
      </c>
      <c r="M121" s="89">
        <f>K121/K205</f>
        <v>0.0005446158795316602</v>
      </c>
    </row>
    <row r="122" spans="2:13" ht="13.5" customHeight="1">
      <c r="B122" s="211" t="s">
        <v>32</v>
      </c>
      <c r="C122" s="211"/>
      <c r="D122" s="211"/>
      <c r="E122" s="212" t="s">
        <v>33</v>
      </c>
      <c r="F122" s="212"/>
      <c r="G122" s="212"/>
      <c r="H122" s="111"/>
      <c r="I122" s="110">
        <v>52.8</v>
      </c>
      <c r="J122" s="110">
        <v>0</v>
      </c>
      <c r="K122" s="110">
        <v>0</v>
      </c>
      <c r="L122" s="89" t="s">
        <v>11</v>
      </c>
      <c r="M122" s="89">
        <f>K122/K205</f>
        <v>0</v>
      </c>
    </row>
    <row r="123" spans="2:13" ht="54" customHeight="1">
      <c r="B123" s="210" t="s">
        <v>88</v>
      </c>
      <c r="C123" s="210"/>
      <c r="D123" s="210"/>
      <c r="E123" s="226" t="s">
        <v>89</v>
      </c>
      <c r="F123" s="226"/>
      <c r="G123" s="226"/>
      <c r="H123" s="107"/>
      <c r="I123" s="110">
        <f>SUM(I124:I134)</f>
        <v>590166.9600000001</v>
      </c>
      <c r="J123" s="110">
        <f>SUM(J124:J134)</f>
        <v>1192200</v>
      </c>
      <c r="K123" s="110">
        <f>SUM(K124:K134)</f>
        <v>572580.0200000001</v>
      </c>
      <c r="L123" s="89">
        <f t="shared" si="5"/>
        <v>0.48027178325784275</v>
      </c>
      <c r="M123" s="89">
        <f>K123/K205</f>
        <v>0.07400004062519118</v>
      </c>
    </row>
    <row r="124" spans="2:13" ht="12.75">
      <c r="B124" s="211" t="s">
        <v>80</v>
      </c>
      <c r="C124" s="211"/>
      <c r="D124" s="211"/>
      <c r="E124" s="212" t="s">
        <v>81</v>
      </c>
      <c r="F124" s="212"/>
      <c r="G124" s="212"/>
      <c r="H124" s="111"/>
      <c r="I124" s="110">
        <v>446797.28</v>
      </c>
      <c r="J124" s="110">
        <v>900000</v>
      </c>
      <c r="K124" s="110">
        <v>464546.29</v>
      </c>
      <c r="L124" s="89">
        <f t="shared" si="5"/>
        <v>0.5161625444444444</v>
      </c>
      <c r="M124" s="89">
        <f>K124/K205</f>
        <v>0.060037799314551415</v>
      </c>
    </row>
    <row r="125" spans="2:13" ht="12.75">
      <c r="B125" s="211" t="s">
        <v>82</v>
      </c>
      <c r="C125" s="211"/>
      <c r="D125" s="211"/>
      <c r="E125" s="212" t="s">
        <v>83</v>
      </c>
      <c r="F125" s="212"/>
      <c r="G125" s="212"/>
      <c r="H125" s="111"/>
      <c r="I125" s="110">
        <v>5241.9</v>
      </c>
      <c r="J125" s="110">
        <v>7000</v>
      </c>
      <c r="K125" s="110">
        <v>5296.3</v>
      </c>
      <c r="L125" s="89">
        <f t="shared" si="5"/>
        <v>0.7566142857142858</v>
      </c>
      <c r="M125" s="89">
        <f>K125/K205</f>
        <v>0.0006844919512965192</v>
      </c>
    </row>
    <row r="126" spans="2:13" ht="12.75">
      <c r="B126" s="211" t="s">
        <v>84</v>
      </c>
      <c r="C126" s="211"/>
      <c r="D126" s="211"/>
      <c r="E126" s="212" t="s">
        <v>85</v>
      </c>
      <c r="F126" s="212"/>
      <c r="G126" s="212"/>
      <c r="H126" s="111"/>
      <c r="I126" s="110">
        <v>1099</v>
      </c>
      <c r="J126" s="110">
        <v>1700</v>
      </c>
      <c r="K126" s="110">
        <v>1020</v>
      </c>
      <c r="L126" s="89">
        <f t="shared" si="5"/>
        <v>0.6</v>
      </c>
      <c r="M126" s="89">
        <f>K126/K205</f>
        <v>0.00013182444165218163</v>
      </c>
    </row>
    <row r="127" spans="2:13" ht="12.75">
      <c r="B127" s="211" t="s">
        <v>90</v>
      </c>
      <c r="C127" s="211"/>
      <c r="D127" s="211"/>
      <c r="E127" s="212" t="s">
        <v>91</v>
      </c>
      <c r="F127" s="212"/>
      <c r="G127" s="212"/>
      <c r="H127" s="111"/>
      <c r="I127" s="110">
        <v>34454.87</v>
      </c>
      <c r="J127" s="110">
        <v>60000</v>
      </c>
      <c r="K127" s="110">
        <v>39216.4</v>
      </c>
      <c r="L127" s="89">
        <f t="shared" si="5"/>
        <v>0.6536066666666667</v>
      </c>
      <c r="M127" s="89">
        <f>K127/K205</f>
        <v>0.005068313758439819</v>
      </c>
    </row>
    <row r="128" spans="2:13" ht="12.75">
      <c r="B128" s="211" t="s">
        <v>92</v>
      </c>
      <c r="C128" s="211"/>
      <c r="D128" s="211"/>
      <c r="E128" s="212" t="s">
        <v>93</v>
      </c>
      <c r="F128" s="212"/>
      <c r="G128" s="212"/>
      <c r="H128" s="111"/>
      <c r="I128" s="110">
        <v>10643.88</v>
      </c>
      <c r="J128" s="110">
        <v>15000</v>
      </c>
      <c r="K128" s="110">
        <v>1749.9</v>
      </c>
      <c r="L128" s="89">
        <f t="shared" si="5"/>
        <v>0.11666</v>
      </c>
      <c r="M128" s="89">
        <f>K128/K205</f>
        <v>0.00022615646122269866</v>
      </c>
    </row>
    <row r="129" spans="2:13" ht="24.75" customHeight="1">
      <c r="B129" s="211" t="s">
        <v>94</v>
      </c>
      <c r="C129" s="211"/>
      <c r="D129" s="211"/>
      <c r="E129" s="212" t="s">
        <v>95</v>
      </c>
      <c r="F129" s="212"/>
      <c r="G129" s="212"/>
      <c r="H129" s="111"/>
      <c r="I129" s="110">
        <v>1354</v>
      </c>
      <c r="J129" s="110">
        <v>10000</v>
      </c>
      <c r="K129" s="110">
        <v>2807.16</v>
      </c>
      <c r="L129" s="89">
        <f t="shared" si="5"/>
        <v>0.28071599999999997</v>
      </c>
      <c r="M129" s="89">
        <f>K129/K205</f>
        <v>0.00036279637218464527</v>
      </c>
    </row>
    <row r="130" spans="2:13" ht="12.75">
      <c r="B130" s="211" t="s">
        <v>96</v>
      </c>
      <c r="C130" s="211"/>
      <c r="D130" s="211"/>
      <c r="E130" s="215" t="s">
        <v>97</v>
      </c>
      <c r="F130" s="215"/>
      <c r="G130" s="215"/>
      <c r="H130" s="111"/>
      <c r="I130" s="110">
        <v>36789</v>
      </c>
      <c r="J130" s="110">
        <v>65000</v>
      </c>
      <c r="K130" s="110">
        <v>19192.5</v>
      </c>
      <c r="L130" s="89">
        <f t="shared" si="5"/>
        <v>0.2952692307692308</v>
      </c>
      <c r="M130" s="89">
        <f>K130/K205</f>
        <v>0.002480431957264212</v>
      </c>
    </row>
    <row r="131" spans="2:13" ht="12.75">
      <c r="B131" s="211" t="s">
        <v>98</v>
      </c>
      <c r="C131" s="211"/>
      <c r="D131" s="211"/>
      <c r="E131" s="212" t="s">
        <v>99</v>
      </c>
      <c r="F131" s="212"/>
      <c r="G131" s="212"/>
      <c r="H131" s="111"/>
      <c r="I131" s="110">
        <v>5113.7</v>
      </c>
      <c r="J131" s="110">
        <v>20000</v>
      </c>
      <c r="K131" s="110">
        <v>3317.5</v>
      </c>
      <c r="L131" s="89">
        <f t="shared" si="5"/>
        <v>0.165875</v>
      </c>
      <c r="M131" s="89">
        <f>K131/K205</f>
        <v>0.0004287525344912868</v>
      </c>
    </row>
    <row r="132" spans="2:13" ht="12.75">
      <c r="B132" s="211" t="s">
        <v>86</v>
      </c>
      <c r="C132" s="211"/>
      <c r="D132" s="211"/>
      <c r="E132" s="212" t="s">
        <v>87</v>
      </c>
      <c r="F132" s="212"/>
      <c r="G132" s="212"/>
      <c r="H132" s="111"/>
      <c r="I132" s="110">
        <v>36173.5</v>
      </c>
      <c r="J132" s="110">
        <v>80000</v>
      </c>
      <c r="K132" s="110">
        <v>22570</v>
      </c>
      <c r="L132" s="89">
        <f t="shared" si="5"/>
        <v>0.282125</v>
      </c>
      <c r="M132" s="89">
        <f>K132/K205</f>
        <v>0.002916938870676215</v>
      </c>
    </row>
    <row r="133" spans="2:13" ht="14.25" customHeight="1">
      <c r="B133" s="211" t="s">
        <v>46</v>
      </c>
      <c r="C133" s="211"/>
      <c r="D133" s="211"/>
      <c r="E133" s="212" t="s">
        <v>47</v>
      </c>
      <c r="F133" s="212"/>
      <c r="G133" s="212"/>
      <c r="H133" s="111"/>
      <c r="I133" s="110">
        <v>10459.93</v>
      </c>
      <c r="J133" s="110">
        <v>30000</v>
      </c>
      <c r="K133" s="110">
        <v>10996.17</v>
      </c>
      <c r="L133" s="89">
        <f t="shared" si="5"/>
        <v>0.366539</v>
      </c>
      <c r="M133" s="89">
        <f>K133/K205</f>
        <v>0.0014211411476102648</v>
      </c>
    </row>
    <row r="134" spans="2:13" ht="27.75" customHeight="1">
      <c r="B134" s="211" t="s">
        <v>32</v>
      </c>
      <c r="C134" s="211"/>
      <c r="D134" s="211"/>
      <c r="E134" s="212" t="s">
        <v>33</v>
      </c>
      <c r="F134" s="212"/>
      <c r="G134" s="212"/>
      <c r="H134" s="111"/>
      <c r="I134" s="110">
        <v>2039.9</v>
      </c>
      <c r="J134" s="110">
        <v>3500</v>
      </c>
      <c r="K134" s="110">
        <v>1867.8</v>
      </c>
      <c r="L134" s="89">
        <f>K134/J134</f>
        <v>0.5336571428571428</v>
      </c>
      <c r="M134" s="89">
        <f>K134/K205</f>
        <v>0.0002413938158019067</v>
      </c>
    </row>
    <row r="135" spans="2:13" ht="12.75">
      <c r="B135" s="210" t="s">
        <v>101</v>
      </c>
      <c r="C135" s="210"/>
      <c r="D135" s="210"/>
      <c r="E135" s="226" t="s">
        <v>102</v>
      </c>
      <c r="F135" s="226"/>
      <c r="G135" s="226"/>
      <c r="H135" s="107"/>
      <c r="I135" s="110">
        <f>SUM(I136:I140)</f>
        <v>77668.56999999999</v>
      </c>
      <c r="J135" s="110">
        <f>SUM(J136:J140)</f>
        <v>117150</v>
      </c>
      <c r="K135" s="110">
        <f>SUM(K136:K140)</f>
        <v>106183.90000000001</v>
      </c>
      <c r="L135" s="89">
        <f>K135/J135</f>
        <v>0.9063926589842084</v>
      </c>
      <c r="M135" s="89">
        <f>K135/K205</f>
        <v>0.013723169931324598</v>
      </c>
    </row>
    <row r="136" spans="2:13" ht="12.75">
      <c r="B136" s="211" t="s">
        <v>103</v>
      </c>
      <c r="C136" s="211"/>
      <c r="D136" s="211"/>
      <c r="E136" s="212" t="s">
        <v>104</v>
      </c>
      <c r="F136" s="212"/>
      <c r="G136" s="212"/>
      <c r="H136" s="111"/>
      <c r="I136" s="110">
        <v>9637</v>
      </c>
      <c r="J136" s="110">
        <v>16000</v>
      </c>
      <c r="K136" s="110">
        <v>9919.04</v>
      </c>
      <c r="L136" s="89">
        <f>K136/J136</f>
        <v>0.61994</v>
      </c>
      <c r="M136" s="89">
        <f>K136/K205</f>
        <v>0.0012819332448290744</v>
      </c>
    </row>
    <row r="137" spans="2:13" ht="12.75" customHeight="1">
      <c r="B137" s="211" t="s">
        <v>161</v>
      </c>
      <c r="C137" s="211"/>
      <c r="D137" s="211"/>
      <c r="E137" s="212" t="s">
        <v>162</v>
      </c>
      <c r="F137" s="212"/>
      <c r="G137" s="212"/>
      <c r="H137" s="111"/>
      <c r="I137" s="110">
        <v>1773.76</v>
      </c>
      <c r="J137" s="110">
        <v>7000</v>
      </c>
      <c r="K137" s="110">
        <v>3643.2</v>
      </c>
      <c r="L137" s="89" t="s">
        <v>11</v>
      </c>
      <c r="M137" s="89" t="s">
        <v>11</v>
      </c>
    </row>
    <row r="138" spans="2:13" ht="24.75" customHeight="1">
      <c r="B138" s="211" t="s">
        <v>105</v>
      </c>
      <c r="C138" s="211"/>
      <c r="D138" s="211"/>
      <c r="E138" s="212" t="s">
        <v>106</v>
      </c>
      <c r="F138" s="212"/>
      <c r="G138" s="212"/>
      <c r="H138" s="111"/>
      <c r="I138" s="110">
        <v>58281.61</v>
      </c>
      <c r="J138" s="110">
        <v>80000</v>
      </c>
      <c r="K138" s="110">
        <v>78056.95</v>
      </c>
      <c r="L138" s="89">
        <f aca="true" t="shared" si="7" ref="L138:L143">K138/J138</f>
        <v>0.975711875</v>
      </c>
      <c r="M138" s="89">
        <f>K138/K205</f>
        <v>0.010088052794923783</v>
      </c>
    </row>
    <row r="139" spans="2:13" ht="14.25" customHeight="1">
      <c r="B139" s="211" t="s">
        <v>107</v>
      </c>
      <c r="C139" s="211"/>
      <c r="D139" s="211"/>
      <c r="E139" s="215" t="s">
        <v>108</v>
      </c>
      <c r="F139" s="215"/>
      <c r="G139" s="215"/>
      <c r="H139" s="111"/>
      <c r="I139" s="110">
        <v>7924.26</v>
      </c>
      <c r="J139" s="110">
        <v>14000</v>
      </c>
      <c r="K139" s="110">
        <v>14564.27</v>
      </c>
      <c r="L139" s="89">
        <f t="shared" si="7"/>
        <v>1.040305</v>
      </c>
      <c r="M139" s="89">
        <f>K139/K205</f>
        <v>0.0018822811380604112</v>
      </c>
    </row>
    <row r="140" spans="2:13" ht="24" customHeight="1">
      <c r="B140" s="211" t="s">
        <v>24</v>
      </c>
      <c r="C140" s="211"/>
      <c r="D140" s="211"/>
      <c r="E140" s="215" t="s">
        <v>25</v>
      </c>
      <c r="F140" s="215"/>
      <c r="G140" s="215"/>
      <c r="H140" s="111"/>
      <c r="I140" s="110">
        <v>51.94</v>
      </c>
      <c r="J140" s="110">
        <v>150</v>
      </c>
      <c r="K140" s="110">
        <v>0.44</v>
      </c>
      <c r="L140" s="89">
        <f t="shared" si="7"/>
        <v>0.0029333333333333334</v>
      </c>
      <c r="M140" s="89">
        <f>K140/K205</f>
        <v>5.686544541858815E-08</v>
      </c>
    </row>
    <row r="141" spans="2:13" ht="12.75">
      <c r="B141" s="210" t="s">
        <v>109</v>
      </c>
      <c r="C141" s="210"/>
      <c r="D141" s="210"/>
      <c r="E141" s="226" t="s">
        <v>110</v>
      </c>
      <c r="F141" s="226"/>
      <c r="G141" s="226"/>
      <c r="H141" s="107"/>
      <c r="I141" s="110">
        <f>SUM(I142:I143)</f>
        <v>1108794.8</v>
      </c>
      <c r="J141" s="110">
        <f>SUM(J142:J143)</f>
        <v>3019981</v>
      </c>
      <c r="K141" s="110">
        <f>SUM(K142:K143)</f>
        <v>1260872.38</v>
      </c>
      <c r="L141" s="89">
        <f t="shared" si="7"/>
        <v>0.41751003731480424</v>
      </c>
      <c r="M141" s="89">
        <f>K141/K205</f>
        <v>0.16295470341976212</v>
      </c>
    </row>
    <row r="142" spans="2:13" ht="12.75">
      <c r="B142" s="211" t="s">
        <v>111</v>
      </c>
      <c r="C142" s="211"/>
      <c r="D142" s="211"/>
      <c r="E142" s="212" t="s">
        <v>112</v>
      </c>
      <c r="F142" s="212"/>
      <c r="G142" s="212"/>
      <c r="H142" s="111"/>
      <c r="I142" s="110">
        <v>1086430</v>
      </c>
      <c r="J142" s="110">
        <v>2974981</v>
      </c>
      <c r="K142" s="110">
        <v>1241295</v>
      </c>
      <c r="L142" s="89">
        <f t="shared" si="7"/>
        <v>0.41724468156267214</v>
      </c>
      <c r="M142" s="89">
        <f>K142/K205</f>
        <v>0.1604245297065145</v>
      </c>
    </row>
    <row r="143" spans="2:13" ht="24" customHeight="1">
      <c r="B143" s="211" t="s">
        <v>113</v>
      </c>
      <c r="C143" s="211"/>
      <c r="D143" s="211"/>
      <c r="E143" s="212" t="s">
        <v>114</v>
      </c>
      <c r="F143" s="212"/>
      <c r="G143" s="212"/>
      <c r="H143" s="111"/>
      <c r="I143" s="110">
        <v>22364.8</v>
      </c>
      <c r="J143" s="110">
        <v>45000</v>
      </c>
      <c r="K143" s="110">
        <v>19577.38</v>
      </c>
      <c r="L143" s="89">
        <f t="shared" si="7"/>
        <v>0.43505288888888893</v>
      </c>
      <c r="M143" s="89">
        <f>K143/K205</f>
        <v>0.002530173713247635</v>
      </c>
    </row>
    <row r="144" spans="2:13" ht="15" customHeight="1">
      <c r="B144" s="216" t="s">
        <v>117</v>
      </c>
      <c r="C144" s="216"/>
      <c r="D144" s="216"/>
      <c r="E144" s="217" t="s">
        <v>183</v>
      </c>
      <c r="F144" s="217"/>
      <c r="G144" s="217"/>
      <c r="H144" s="108"/>
      <c r="I144" s="109">
        <f>SUM(I145,I147,I149)</f>
        <v>2633318</v>
      </c>
      <c r="J144" s="109">
        <f>SUM(J145,J147,J149)</f>
        <v>4715457</v>
      </c>
      <c r="K144" s="109">
        <f>SUM(K145,K147,K149)</f>
        <v>2759702</v>
      </c>
      <c r="L144" s="122">
        <f aca="true" t="shared" si="8" ref="L144:L191">K144/J144</f>
        <v>0.5852459263227296</v>
      </c>
      <c r="M144" s="122">
        <f>K144/K205</f>
        <v>0.35666291693765584</v>
      </c>
    </row>
    <row r="145" spans="2:13" ht="14.25" customHeight="1">
      <c r="B145" s="210" t="s">
        <v>118</v>
      </c>
      <c r="C145" s="210"/>
      <c r="D145" s="210"/>
      <c r="E145" s="226" t="s">
        <v>119</v>
      </c>
      <c r="F145" s="226"/>
      <c r="G145" s="226"/>
      <c r="H145" s="107"/>
      <c r="I145" s="110">
        <f>SUM(I146)</f>
        <v>1964552</v>
      </c>
      <c r="J145" s="110">
        <f>SUM(J146)</f>
        <v>3348759</v>
      </c>
      <c r="K145" s="110">
        <f>SUM(K146)</f>
        <v>2060776</v>
      </c>
      <c r="L145" s="89">
        <f t="shared" si="8"/>
        <v>0.6153849829145662</v>
      </c>
      <c r="M145" s="89">
        <f>K145/K205</f>
        <v>0.26633396624531</v>
      </c>
    </row>
    <row r="146" spans="2:13" ht="14.25" customHeight="1">
      <c r="B146" s="214" t="s">
        <v>120</v>
      </c>
      <c r="C146" s="214"/>
      <c r="D146" s="214"/>
      <c r="E146" s="212" t="s">
        <v>121</v>
      </c>
      <c r="F146" s="212"/>
      <c r="G146" s="212"/>
      <c r="H146" s="111"/>
      <c r="I146" s="110">
        <v>1964552</v>
      </c>
      <c r="J146" s="110">
        <v>3348759</v>
      </c>
      <c r="K146" s="110">
        <v>2060776</v>
      </c>
      <c r="L146" s="89">
        <f t="shared" si="8"/>
        <v>0.6153849829145662</v>
      </c>
      <c r="M146" s="89">
        <f>K146/K205</f>
        <v>0.26633396624531</v>
      </c>
    </row>
    <row r="147" spans="2:13" ht="15" customHeight="1">
      <c r="B147" s="210" t="s">
        <v>122</v>
      </c>
      <c r="C147" s="210"/>
      <c r="D147" s="210"/>
      <c r="E147" s="221" t="s">
        <v>123</v>
      </c>
      <c r="F147" s="221"/>
      <c r="G147" s="221"/>
      <c r="H147" s="107"/>
      <c r="I147" s="110">
        <f>SUM(I148)</f>
        <v>595158</v>
      </c>
      <c r="J147" s="110">
        <f>SUM(J148)</f>
        <v>1281849</v>
      </c>
      <c r="K147" s="110">
        <f>SUM(K148)</f>
        <v>640926</v>
      </c>
      <c r="L147" s="89">
        <f t="shared" si="8"/>
        <v>0.5000011701846317</v>
      </c>
      <c r="M147" s="89">
        <f>K147/K205</f>
        <v>0.08283305106898643</v>
      </c>
    </row>
    <row r="148" spans="2:13" ht="13.5" customHeight="1">
      <c r="B148" s="214" t="s">
        <v>120</v>
      </c>
      <c r="C148" s="214"/>
      <c r="D148" s="214"/>
      <c r="E148" s="212" t="s">
        <v>121</v>
      </c>
      <c r="F148" s="212"/>
      <c r="G148" s="212"/>
      <c r="H148" s="111"/>
      <c r="I148" s="110">
        <v>595158</v>
      </c>
      <c r="J148" s="110">
        <v>1281849</v>
      </c>
      <c r="K148" s="110">
        <v>640926</v>
      </c>
      <c r="L148" s="89">
        <f t="shared" si="8"/>
        <v>0.5000011701846317</v>
      </c>
      <c r="M148" s="89">
        <f>K148/K205</f>
        <v>0.08283305106898643</v>
      </c>
    </row>
    <row r="149" spans="2:13" ht="15" customHeight="1">
      <c r="B149" s="210" t="s">
        <v>124</v>
      </c>
      <c r="C149" s="210"/>
      <c r="D149" s="210"/>
      <c r="E149" s="221" t="s">
        <v>125</v>
      </c>
      <c r="F149" s="221"/>
      <c r="G149" s="221"/>
      <c r="H149" s="107"/>
      <c r="I149" s="110">
        <f>SUM(I150:I150)</f>
        <v>73608</v>
      </c>
      <c r="J149" s="110">
        <f>SUM(J150:J150)</f>
        <v>84849</v>
      </c>
      <c r="K149" s="110">
        <f>SUM(K150:K150)</f>
        <v>58000</v>
      </c>
      <c r="L149" s="89">
        <f t="shared" si="8"/>
        <v>0.6835672783415243</v>
      </c>
      <c r="M149" s="89">
        <f>K149/K205</f>
        <v>0.007495899623359348</v>
      </c>
    </row>
    <row r="150" spans="2:13" ht="12.75">
      <c r="B150" s="214" t="s">
        <v>184</v>
      </c>
      <c r="C150" s="214"/>
      <c r="D150" s="214"/>
      <c r="E150" s="215" t="s">
        <v>185</v>
      </c>
      <c r="F150" s="215"/>
      <c r="G150" s="215"/>
      <c r="H150" s="111"/>
      <c r="I150" s="110">
        <v>73608</v>
      </c>
      <c r="J150" s="110">
        <v>84849</v>
      </c>
      <c r="K150" s="110">
        <v>58000</v>
      </c>
      <c r="L150" s="89">
        <f t="shared" si="8"/>
        <v>0.6835672783415243</v>
      </c>
      <c r="M150" s="89">
        <f>K150/K205</f>
        <v>0.007495899623359348</v>
      </c>
    </row>
    <row r="151" spans="2:13" ht="15.75" customHeight="1">
      <c r="B151" s="216" t="s">
        <v>128</v>
      </c>
      <c r="C151" s="216"/>
      <c r="D151" s="216"/>
      <c r="E151" s="217" t="s">
        <v>129</v>
      </c>
      <c r="F151" s="217"/>
      <c r="G151" s="217"/>
      <c r="H151" s="108"/>
      <c r="I151" s="109">
        <f>SUM(I152,I158)</f>
        <v>32350.72</v>
      </c>
      <c r="J151" s="109">
        <f>SUM(J152,J158)</f>
        <v>315</v>
      </c>
      <c r="K151" s="109">
        <f>SUM(K152,K158)</f>
        <v>190.8</v>
      </c>
      <c r="L151" s="122">
        <f t="shared" si="8"/>
        <v>0.6057142857142858</v>
      </c>
      <c r="M151" s="122">
        <f>K151/K205</f>
        <v>2.465892496787868E-05</v>
      </c>
    </row>
    <row r="152" spans="2:13" ht="12.75">
      <c r="B152" s="210" t="s">
        <v>130</v>
      </c>
      <c r="C152" s="210"/>
      <c r="D152" s="210"/>
      <c r="E152" s="221" t="s">
        <v>131</v>
      </c>
      <c r="F152" s="221"/>
      <c r="G152" s="221"/>
      <c r="H152" s="107"/>
      <c r="I152" s="110">
        <f>SUM(I153:I157)</f>
        <v>32349.97</v>
      </c>
      <c r="J152" s="110">
        <f>SUM(J153:J157)</f>
        <v>300</v>
      </c>
      <c r="K152" s="110">
        <f>SUM(K153:K157)</f>
        <v>187.8</v>
      </c>
      <c r="L152" s="89">
        <f t="shared" si="8"/>
        <v>0.626</v>
      </c>
      <c r="M152" s="89">
        <f>K152/K205</f>
        <v>2.4271206021842854E-05</v>
      </c>
    </row>
    <row r="153" spans="2:13" ht="12.75">
      <c r="B153" s="211" t="s">
        <v>132</v>
      </c>
      <c r="C153" s="211"/>
      <c r="D153" s="211"/>
      <c r="E153" s="212" t="s">
        <v>133</v>
      </c>
      <c r="F153" s="212"/>
      <c r="G153" s="212"/>
      <c r="H153" s="111"/>
      <c r="I153" s="110">
        <v>45</v>
      </c>
      <c r="J153" s="110">
        <v>100</v>
      </c>
      <c r="K153" s="110">
        <v>62</v>
      </c>
      <c r="L153" s="89">
        <f t="shared" si="8"/>
        <v>0.62</v>
      </c>
      <c r="M153" s="89" t="s">
        <v>11</v>
      </c>
    </row>
    <row r="154" spans="2:13" ht="12.75">
      <c r="B154" s="211" t="s">
        <v>24</v>
      </c>
      <c r="C154" s="211"/>
      <c r="D154" s="211"/>
      <c r="E154" s="212" t="s">
        <v>25</v>
      </c>
      <c r="F154" s="212"/>
      <c r="G154" s="212"/>
      <c r="H154" s="111"/>
      <c r="I154" s="110">
        <v>1.17</v>
      </c>
      <c r="J154" s="110">
        <v>10</v>
      </c>
      <c r="K154" s="110">
        <v>1.8</v>
      </c>
      <c r="L154" s="89">
        <f t="shared" si="8"/>
        <v>0.18</v>
      </c>
      <c r="M154" s="89">
        <f>K154/K205</f>
        <v>2.32631367621497E-07</v>
      </c>
    </row>
    <row r="155" spans="2:13" ht="14.25" customHeight="1">
      <c r="B155" s="211" t="s">
        <v>32</v>
      </c>
      <c r="C155" s="211"/>
      <c r="D155" s="211"/>
      <c r="E155" s="212" t="s">
        <v>33</v>
      </c>
      <c r="F155" s="212"/>
      <c r="G155" s="212"/>
      <c r="H155" s="111"/>
      <c r="I155" s="110">
        <v>153</v>
      </c>
      <c r="J155" s="110">
        <v>190</v>
      </c>
      <c r="K155" s="110">
        <v>124</v>
      </c>
      <c r="L155" s="89">
        <f t="shared" si="8"/>
        <v>0.6526315789473685</v>
      </c>
      <c r="M155" s="89">
        <f>K155/K205</f>
        <v>1.602571643614757E-05</v>
      </c>
    </row>
    <row r="156" spans="2:13" ht="55.5" customHeight="1">
      <c r="B156" s="214" t="s">
        <v>174</v>
      </c>
      <c r="C156" s="214"/>
      <c r="D156" s="214"/>
      <c r="E156" s="215" t="s">
        <v>216</v>
      </c>
      <c r="F156" s="215"/>
      <c r="G156" s="215"/>
      <c r="H156" s="111"/>
      <c r="I156" s="110">
        <v>27384.06</v>
      </c>
      <c r="J156" s="110">
        <v>0</v>
      </c>
      <c r="K156" s="110">
        <v>0</v>
      </c>
      <c r="L156" s="89" t="s">
        <v>11</v>
      </c>
      <c r="M156" s="89">
        <f>K156/K205</f>
        <v>0</v>
      </c>
    </row>
    <row r="157" spans="2:13" ht="16.5" customHeight="1">
      <c r="B157" s="214" t="s">
        <v>175</v>
      </c>
      <c r="C157" s="214"/>
      <c r="D157" s="214"/>
      <c r="E157" s="215" t="s">
        <v>216</v>
      </c>
      <c r="F157" s="215"/>
      <c r="G157" s="215"/>
      <c r="H157" s="111"/>
      <c r="I157" s="110">
        <v>4766.74</v>
      </c>
      <c r="J157" s="110">
        <v>0</v>
      </c>
      <c r="K157" s="110">
        <v>0</v>
      </c>
      <c r="L157" s="89" t="s">
        <v>11</v>
      </c>
      <c r="M157" s="89">
        <f>K157/K205</f>
        <v>0</v>
      </c>
    </row>
    <row r="158" spans="2:13" ht="12.75">
      <c r="B158" s="210" t="s">
        <v>137</v>
      </c>
      <c r="C158" s="210"/>
      <c r="D158" s="210"/>
      <c r="E158" s="221" t="s">
        <v>138</v>
      </c>
      <c r="F158" s="221"/>
      <c r="G158" s="221"/>
      <c r="H158" s="107"/>
      <c r="I158" s="110">
        <f>SUM(I159:I160)</f>
        <v>0.75</v>
      </c>
      <c r="J158" s="110">
        <f>SUM(J159:J160)</f>
        <v>15</v>
      </c>
      <c r="K158" s="110">
        <f>SUM(K159:K160)</f>
        <v>3</v>
      </c>
      <c r="L158" s="89">
        <f>K158/J158</f>
        <v>0.2</v>
      </c>
      <c r="M158" s="89">
        <f>K158/K205</f>
        <v>3.877189460358283E-07</v>
      </c>
    </row>
    <row r="159" spans="2:13" ht="13.5" customHeight="1">
      <c r="B159" s="211" t="s">
        <v>24</v>
      </c>
      <c r="C159" s="211"/>
      <c r="D159" s="211"/>
      <c r="E159" s="212" t="s">
        <v>25</v>
      </c>
      <c r="F159" s="212"/>
      <c r="G159" s="212"/>
      <c r="H159" s="111"/>
      <c r="I159" s="110">
        <v>0.75</v>
      </c>
      <c r="J159" s="110">
        <v>15</v>
      </c>
      <c r="K159" s="110">
        <v>1</v>
      </c>
      <c r="L159" s="89">
        <f>K159/J159</f>
        <v>0.06666666666666667</v>
      </c>
      <c r="M159" s="89">
        <f>K159/K205</f>
        <v>1.2923964867860945E-07</v>
      </c>
    </row>
    <row r="160" spans="2:13" ht="12.75" customHeight="1">
      <c r="B160" s="214" t="s">
        <v>32</v>
      </c>
      <c r="C160" s="214"/>
      <c r="D160" s="214"/>
      <c r="E160" s="212" t="s">
        <v>33</v>
      </c>
      <c r="F160" s="212"/>
      <c r="G160" s="212"/>
      <c r="H160" s="111"/>
      <c r="I160" s="110">
        <v>0</v>
      </c>
      <c r="J160" s="110">
        <v>0</v>
      </c>
      <c r="K160" s="110">
        <v>2</v>
      </c>
      <c r="L160" s="89" t="s">
        <v>11</v>
      </c>
      <c r="M160" s="89">
        <f>K160/K205</f>
        <v>2.584792973572189E-07</v>
      </c>
    </row>
    <row r="161" spans="2:13" ht="17.25" customHeight="1">
      <c r="B161" s="216" t="s">
        <v>139</v>
      </c>
      <c r="C161" s="216"/>
      <c r="D161" s="216"/>
      <c r="E161" s="217" t="s">
        <v>140</v>
      </c>
      <c r="F161" s="217"/>
      <c r="G161" s="217"/>
      <c r="H161" s="108"/>
      <c r="I161" s="109">
        <f>SUM(I162,I164,I170,I173,I176,I180,I189,I187,)</f>
        <v>1039973.18</v>
      </c>
      <c r="J161" s="109">
        <f>SUM(J162,J164,J170,J173,J176,J180,J189,J187,)</f>
        <v>1779983</v>
      </c>
      <c r="K161" s="109">
        <f>SUM(K162,K164,K170,K173,K176,K180,K189,K187,)</f>
        <v>1007400.51</v>
      </c>
      <c r="L161" s="122">
        <f t="shared" si="8"/>
        <v>0.5659607479397275</v>
      </c>
      <c r="M161" s="122">
        <f>K161/K205</f>
        <v>0.13019608799105198</v>
      </c>
    </row>
    <row r="162" spans="2:13" ht="13.5" customHeight="1">
      <c r="B162" s="229" t="s">
        <v>231</v>
      </c>
      <c r="C162" s="229"/>
      <c r="D162" s="229"/>
      <c r="E162" s="243" t="s">
        <v>232</v>
      </c>
      <c r="F162" s="243"/>
      <c r="G162" s="243"/>
      <c r="H162" s="116"/>
      <c r="I162" s="117">
        <f>SUM(I163)</f>
        <v>0</v>
      </c>
      <c r="J162" s="117">
        <f>SUM(J163)</f>
        <v>18002.5</v>
      </c>
      <c r="K162" s="117">
        <f>SUM(K163)</f>
        <v>0</v>
      </c>
      <c r="L162" s="97">
        <f t="shared" si="8"/>
        <v>0</v>
      </c>
      <c r="M162" s="97">
        <f>K162/K205</f>
        <v>0</v>
      </c>
    </row>
    <row r="163" spans="2:13" ht="29.25" customHeight="1">
      <c r="B163" s="242" t="s">
        <v>126</v>
      </c>
      <c r="C163" s="242"/>
      <c r="D163" s="242"/>
      <c r="E163" s="215" t="s">
        <v>127</v>
      </c>
      <c r="F163" s="215"/>
      <c r="G163" s="215"/>
      <c r="H163" s="116"/>
      <c r="I163" s="117">
        <v>0</v>
      </c>
      <c r="J163" s="117">
        <v>18002.5</v>
      </c>
      <c r="K163" s="117">
        <v>0</v>
      </c>
      <c r="L163" s="97">
        <f t="shared" si="8"/>
        <v>0</v>
      </c>
      <c r="M163" s="97">
        <f>K163/K205</f>
        <v>0</v>
      </c>
    </row>
    <row r="164" spans="2:13" ht="15" customHeight="1">
      <c r="B164" s="210" t="s">
        <v>141</v>
      </c>
      <c r="C164" s="210"/>
      <c r="D164" s="210"/>
      <c r="E164" s="226" t="s">
        <v>142</v>
      </c>
      <c r="F164" s="226"/>
      <c r="G164" s="226"/>
      <c r="H164" s="107"/>
      <c r="I164" s="110">
        <f>SUM(I165:I169)</f>
        <v>612154.8200000001</v>
      </c>
      <c r="J164" s="110">
        <f>SUM(J165:J169)</f>
        <v>1227010</v>
      </c>
      <c r="K164" s="110">
        <f>SUM(K165:K169)</f>
        <v>641748.5</v>
      </c>
      <c r="L164" s="89">
        <f t="shared" si="8"/>
        <v>0.52301814981133</v>
      </c>
      <c r="M164" s="89">
        <f>K164/K205</f>
        <v>0.08293935068002459</v>
      </c>
    </row>
    <row r="165" spans="2:13" ht="14.25" customHeight="1">
      <c r="B165" s="211" t="s">
        <v>132</v>
      </c>
      <c r="C165" s="211"/>
      <c r="D165" s="211"/>
      <c r="E165" s="215" t="s">
        <v>133</v>
      </c>
      <c r="F165" s="226"/>
      <c r="G165" s="226"/>
      <c r="H165" s="107"/>
      <c r="I165" s="110">
        <v>8.8</v>
      </c>
      <c r="J165" s="110">
        <v>10</v>
      </c>
      <c r="K165" s="110">
        <v>8.8</v>
      </c>
      <c r="L165" s="89">
        <v>0</v>
      </c>
      <c r="M165" s="89">
        <f>K165/K205</f>
        <v>1.1373089083717632E-06</v>
      </c>
    </row>
    <row r="166" spans="2:13" ht="15" customHeight="1">
      <c r="B166" s="211" t="s">
        <v>24</v>
      </c>
      <c r="C166" s="211"/>
      <c r="D166" s="211"/>
      <c r="E166" s="212" t="s">
        <v>25</v>
      </c>
      <c r="F166" s="212"/>
      <c r="G166" s="212"/>
      <c r="H166" s="107"/>
      <c r="I166" s="110">
        <v>15.7</v>
      </c>
      <c r="J166" s="110">
        <v>0</v>
      </c>
      <c r="K166" s="110">
        <v>0</v>
      </c>
      <c r="L166" s="89">
        <v>0</v>
      </c>
      <c r="M166" s="89">
        <f>K166/K205</f>
        <v>0</v>
      </c>
    </row>
    <row r="167" spans="2:13" ht="15.75" customHeight="1">
      <c r="B167" s="211" t="s">
        <v>32</v>
      </c>
      <c r="C167" s="211"/>
      <c r="D167" s="211"/>
      <c r="E167" s="212" t="s">
        <v>33</v>
      </c>
      <c r="F167" s="212"/>
      <c r="G167" s="212"/>
      <c r="H167" s="107"/>
      <c r="I167" s="110">
        <v>12832.42</v>
      </c>
      <c r="J167" s="110">
        <v>0</v>
      </c>
      <c r="K167" s="110">
        <v>0</v>
      </c>
      <c r="L167" s="89" t="s">
        <v>11</v>
      </c>
      <c r="M167" s="89">
        <f>K167/K205</f>
        <v>0</v>
      </c>
    </row>
    <row r="168" spans="2:13" ht="37.5" customHeight="1">
      <c r="B168" s="214" t="s">
        <v>12</v>
      </c>
      <c r="C168" s="214"/>
      <c r="D168" s="214"/>
      <c r="E168" s="215" t="s">
        <v>215</v>
      </c>
      <c r="F168" s="215"/>
      <c r="G168" s="215"/>
      <c r="H168" s="111"/>
      <c r="I168" s="110">
        <v>592500</v>
      </c>
      <c r="J168" s="110">
        <v>1217000</v>
      </c>
      <c r="K168" s="110">
        <v>636000</v>
      </c>
      <c r="L168" s="89">
        <f t="shared" si="8"/>
        <v>0.5225965488907148</v>
      </c>
      <c r="M168" s="89">
        <f>K168/K205</f>
        <v>0.0821964165595956</v>
      </c>
    </row>
    <row r="169" spans="2:13" ht="45.75" customHeight="1">
      <c r="B169" s="214" t="s">
        <v>58</v>
      </c>
      <c r="C169" s="214"/>
      <c r="D169" s="214"/>
      <c r="E169" s="215" t="s">
        <v>143</v>
      </c>
      <c r="F169" s="215"/>
      <c r="G169" s="215"/>
      <c r="H169" s="111"/>
      <c r="I169" s="110">
        <v>6797.9</v>
      </c>
      <c r="J169" s="110">
        <v>10000</v>
      </c>
      <c r="K169" s="110">
        <v>5739.7</v>
      </c>
      <c r="L169" s="89">
        <f t="shared" si="8"/>
        <v>0.57397</v>
      </c>
      <c r="M169" s="89">
        <f>K169/K205</f>
        <v>0.0007417968115206146</v>
      </c>
    </row>
    <row r="170" spans="2:13" ht="53.25" customHeight="1">
      <c r="B170" s="210" t="s">
        <v>144</v>
      </c>
      <c r="C170" s="210"/>
      <c r="D170" s="210"/>
      <c r="E170" s="226" t="s">
        <v>145</v>
      </c>
      <c r="F170" s="226"/>
      <c r="G170" s="226"/>
      <c r="H170" s="107"/>
      <c r="I170" s="110">
        <f>SUM(I171:I172)</f>
        <v>13600</v>
      </c>
      <c r="J170" s="110">
        <f>SUM(J171:J172)</f>
        <v>25000</v>
      </c>
      <c r="K170" s="110">
        <f>SUM(K171:K172)</f>
        <v>20500</v>
      </c>
      <c r="L170" s="89">
        <f>K170/J170</f>
        <v>0.82</v>
      </c>
      <c r="M170" s="89">
        <f>K170/K205</f>
        <v>0.0026494127979114937</v>
      </c>
    </row>
    <row r="171" spans="2:13" ht="26.25" customHeight="1">
      <c r="B171" s="214" t="s">
        <v>12</v>
      </c>
      <c r="C171" s="214"/>
      <c r="D171" s="214"/>
      <c r="E171" s="215" t="s">
        <v>215</v>
      </c>
      <c r="F171" s="215"/>
      <c r="G171" s="215"/>
      <c r="H171" s="107"/>
      <c r="I171" s="110">
        <v>7000</v>
      </c>
      <c r="J171" s="110">
        <v>12100</v>
      </c>
      <c r="K171" s="110">
        <v>10500</v>
      </c>
      <c r="L171" s="89">
        <f>K171/J171</f>
        <v>0.8677685950413223</v>
      </c>
      <c r="M171" s="89">
        <f>K171/K205</f>
        <v>0.001357016311125399</v>
      </c>
    </row>
    <row r="172" spans="2:13" ht="27" customHeight="1">
      <c r="B172" s="214" t="s">
        <v>126</v>
      </c>
      <c r="C172" s="214"/>
      <c r="D172" s="214"/>
      <c r="E172" s="215" t="s">
        <v>127</v>
      </c>
      <c r="F172" s="215"/>
      <c r="G172" s="215"/>
      <c r="H172" s="111"/>
      <c r="I172" s="110">
        <v>6600</v>
      </c>
      <c r="J172" s="110">
        <v>12900</v>
      </c>
      <c r="K172" s="110">
        <v>10000</v>
      </c>
      <c r="L172" s="89">
        <f t="shared" si="8"/>
        <v>0.7751937984496124</v>
      </c>
      <c r="M172" s="89">
        <f>K172/K205</f>
        <v>0.0012923964867860944</v>
      </c>
    </row>
    <row r="173" spans="2:13" ht="12.75" customHeight="1">
      <c r="B173" s="210" t="s">
        <v>146</v>
      </c>
      <c r="C173" s="210"/>
      <c r="D173" s="210"/>
      <c r="E173" s="226" t="s">
        <v>147</v>
      </c>
      <c r="F173" s="226"/>
      <c r="G173" s="226"/>
      <c r="H173" s="107"/>
      <c r="I173" s="110">
        <f>SUM(I174:I175)</f>
        <v>73877</v>
      </c>
      <c r="J173" s="110">
        <f>SUM(J174:J175)</f>
        <v>70000</v>
      </c>
      <c r="K173" s="110">
        <f>SUM(K174:K175)</f>
        <v>31500</v>
      </c>
      <c r="L173" s="89">
        <f t="shared" si="8"/>
        <v>0.45</v>
      </c>
      <c r="M173" s="89">
        <f>K173/K205</f>
        <v>0.004071048933376197</v>
      </c>
    </row>
    <row r="174" spans="2:13" ht="23.25" customHeight="1">
      <c r="B174" s="211" t="s">
        <v>32</v>
      </c>
      <c r="C174" s="211"/>
      <c r="D174" s="211"/>
      <c r="E174" s="212" t="s">
        <v>33</v>
      </c>
      <c r="F174" s="212"/>
      <c r="G174" s="212"/>
      <c r="H174" s="107"/>
      <c r="I174" s="110">
        <v>377</v>
      </c>
      <c r="J174" s="110">
        <v>0</v>
      </c>
      <c r="K174" s="110">
        <v>0</v>
      </c>
      <c r="L174" s="89" t="s">
        <v>11</v>
      </c>
      <c r="M174" s="89">
        <f>K174/K205</f>
        <v>0</v>
      </c>
    </row>
    <row r="175" spans="2:13" ht="13.5" customHeight="1">
      <c r="B175" s="214" t="s">
        <v>126</v>
      </c>
      <c r="C175" s="214"/>
      <c r="D175" s="214"/>
      <c r="E175" s="228" t="s">
        <v>127</v>
      </c>
      <c r="F175" s="228"/>
      <c r="G175" s="228"/>
      <c r="H175" s="111"/>
      <c r="I175" s="110">
        <v>73500</v>
      </c>
      <c r="J175" s="110">
        <v>70000</v>
      </c>
      <c r="K175" s="110">
        <v>31500</v>
      </c>
      <c r="L175" s="89">
        <f t="shared" si="8"/>
        <v>0.45</v>
      </c>
      <c r="M175" s="89">
        <f>K175/K205</f>
        <v>0.004071048933376197</v>
      </c>
    </row>
    <row r="176" spans="2:13" ht="12.75" customHeight="1">
      <c r="B176" s="210" t="s">
        <v>172</v>
      </c>
      <c r="C176" s="210"/>
      <c r="D176" s="210"/>
      <c r="E176" s="221" t="s">
        <v>173</v>
      </c>
      <c r="F176" s="221"/>
      <c r="G176" s="221"/>
      <c r="H176" s="111"/>
      <c r="I176" s="110">
        <f>SUM(I177:I179)</f>
        <v>74403.5</v>
      </c>
      <c r="J176" s="110">
        <f>SUM(J177:J179)</f>
        <v>141000</v>
      </c>
      <c r="K176" s="110">
        <f>SUM(K177:K179)</f>
        <v>110000</v>
      </c>
      <c r="L176" s="83">
        <f>SUM(L179)</f>
        <v>0.7801418439716312</v>
      </c>
      <c r="M176" s="89">
        <f>L176/K205</f>
        <v>1.0082525783437617E-07</v>
      </c>
    </row>
    <row r="177" spans="2:13" ht="12.75" customHeight="1">
      <c r="B177" s="211" t="s">
        <v>24</v>
      </c>
      <c r="C177" s="211"/>
      <c r="D177" s="211"/>
      <c r="E177" s="212" t="s">
        <v>25</v>
      </c>
      <c r="F177" s="212"/>
      <c r="G177" s="212"/>
      <c r="H177" s="111"/>
      <c r="I177" s="110">
        <v>78</v>
      </c>
      <c r="J177" s="110">
        <v>0</v>
      </c>
      <c r="K177" s="110">
        <v>0</v>
      </c>
      <c r="L177" s="83">
        <v>0</v>
      </c>
      <c r="M177" s="89">
        <f>K177/K205</f>
        <v>0</v>
      </c>
    </row>
    <row r="178" spans="2:13" ht="23.25" customHeight="1">
      <c r="B178" s="211" t="s">
        <v>32</v>
      </c>
      <c r="C178" s="211"/>
      <c r="D178" s="211"/>
      <c r="E178" s="212" t="s">
        <v>33</v>
      </c>
      <c r="F178" s="212"/>
      <c r="G178" s="212"/>
      <c r="H178" s="111"/>
      <c r="I178" s="110">
        <v>2325.5</v>
      </c>
      <c r="J178" s="110">
        <v>0</v>
      </c>
      <c r="K178" s="110">
        <v>0</v>
      </c>
      <c r="L178" s="83">
        <v>0</v>
      </c>
      <c r="M178" s="89">
        <f>+K178/K205</f>
        <v>0</v>
      </c>
    </row>
    <row r="179" spans="2:13" ht="12.75">
      <c r="B179" s="214" t="s">
        <v>126</v>
      </c>
      <c r="C179" s="214"/>
      <c r="D179" s="214"/>
      <c r="E179" s="228" t="s">
        <v>127</v>
      </c>
      <c r="F179" s="228"/>
      <c r="G179" s="228"/>
      <c r="H179" s="111"/>
      <c r="I179" s="110">
        <v>72000</v>
      </c>
      <c r="J179" s="110">
        <v>141000</v>
      </c>
      <c r="K179" s="110">
        <v>110000</v>
      </c>
      <c r="L179" s="89">
        <f>K179/J179</f>
        <v>0.7801418439716312</v>
      </c>
      <c r="M179" s="89">
        <f>K179/K205</f>
        <v>0.014216361354647038</v>
      </c>
    </row>
    <row r="180" spans="2:13" ht="17.25" customHeight="1">
      <c r="B180" s="210" t="s">
        <v>148</v>
      </c>
      <c r="C180" s="210"/>
      <c r="D180" s="210"/>
      <c r="E180" s="221" t="s">
        <v>149</v>
      </c>
      <c r="F180" s="221"/>
      <c r="G180" s="221"/>
      <c r="H180" s="107"/>
      <c r="I180" s="110">
        <f>SUM(I181:I186)</f>
        <v>225679.44</v>
      </c>
      <c r="J180" s="110">
        <f>SUM(J181:J186)</f>
        <v>237136.5</v>
      </c>
      <c r="K180" s="110">
        <f>SUM(K181:K186)</f>
        <v>163192.79</v>
      </c>
      <c r="L180" s="89">
        <f t="shared" si="8"/>
        <v>0.6881808156905411</v>
      </c>
      <c r="M180" s="89">
        <f>K180/K205</f>
        <v>0.02109097884648209</v>
      </c>
    </row>
    <row r="181" spans="2:13" ht="12.75">
      <c r="B181" s="214" t="s">
        <v>40</v>
      </c>
      <c r="C181" s="214"/>
      <c r="D181" s="214"/>
      <c r="E181" s="215" t="s">
        <v>41</v>
      </c>
      <c r="F181" s="215"/>
      <c r="G181" s="215"/>
      <c r="H181" s="111"/>
      <c r="I181" s="110">
        <v>5490</v>
      </c>
      <c r="J181" s="110">
        <v>5880</v>
      </c>
      <c r="K181" s="110">
        <v>3100.72</v>
      </c>
      <c r="L181" s="89">
        <f t="shared" si="8"/>
        <v>0.5273333333333333</v>
      </c>
      <c r="M181" s="89">
        <f>K181/K205</f>
        <v>0.00040073596345073785</v>
      </c>
    </row>
    <row r="182" spans="2:13" ht="12.75">
      <c r="B182" s="211" t="s">
        <v>24</v>
      </c>
      <c r="C182" s="211"/>
      <c r="D182" s="211"/>
      <c r="E182" s="212" t="s">
        <v>25</v>
      </c>
      <c r="F182" s="212"/>
      <c r="G182" s="212"/>
      <c r="H182" s="111"/>
      <c r="I182" s="110">
        <v>5.13</v>
      </c>
      <c r="J182" s="110">
        <v>20</v>
      </c>
      <c r="K182" s="110">
        <v>6.05</v>
      </c>
      <c r="L182" s="89">
        <f t="shared" si="8"/>
        <v>0.3025</v>
      </c>
      <c r="M182" s="89">
        <f>K182/K205</f>
        <v>7.818998745055871E-07</v>
      </c>
    </row>
    <row r="183" spans="2:13" ht="18.75" customHeight="1">
      <c r="B183" s="211" t="s">
        <v>32</v>
      </c>
      <c r="C183" s="211"/>
      <c r="D183" s="211"/>
      <c r="E183" s="212" t="s">
        <v>33</v>
      </c>
      <c r="F183" s="212"/>
      <c r="G183" s="212"/>
      <c r="H183" s="111"/>
      <c r="I183" s="110">
        <v>13434.31</v>
      </c>
      <c r="J183" s="110">
        <v>12000</v>
      </c>
      <c r="K183" s="110">
        <v>8149.52</v>
      </c>
      <c r="L183" s="89">
        <f t="shared" si="8"/>
        <v>0.6791266666666667</v>
      </c>
      <c r="M183" s="89">
        <f>K183/K205</f>
        <v>0.0010532411016993012</v>
      </c>
    </row>
    <row r="184" spans="2:13" ht="51" customHeight="1">
      <c r="B184" s="214" t="s">
        <v>174</v>
      </c>
      <c r="C184" s="214"/>
      <c r="D184" s="214"/>
      <c r="E184" s="215" t="s">
        <v>216</v>
      </c>
      <c r="F184" s="215"/>
      <c r="G184" s="215"/>
      <c r="H184" s="111"/>
      <c r="I184" s="110">
        <v>110500</v>
      </c>
      <c r="J184" s="110">
        <v>72836.5</v>
      </c>
      <c r="K184" s="110">
        <v>72836.5</v>
      </c>
      <c r="L184" s="89">
        <f t="shared" si="8"/>
        <v>1</v>
      </c>
      <c r="M184" s="89">
        <f>K184/K205</f>
        <v>0.009413363670979537</v>
      </c>
    </row>
    <row r="185" spans="2:13" ht="25.5" customHeight="1">
      <c r="B185" s="214" t="s">
        <v>175</v>
      </c>
      <c r="C185" s="214"/>
      <c r="D185" s="214"/>
      <c r="E185" s="215" t="s">
        <v>216</v>
      </c>
      <c r="F185" s="215"/>
      <c r="G185" s="215"/>
      <c r="H185" s="111"/>
      <c r="I185" s="110">
        <v>5850</v>
      </c>
      <c r="J185" s="110">
        <v>0</v>
      </c>
      <c r="K185" s="110">
        <v>0</v>
      </c>
      <c r="L185" s="89" t="s">
        <v>11</v>
      </c>
      <c r="M185" s="89">
        <f>K185/K205</f>
        <v>0</v>
      </c>
    </row>
    <row r="186" spans="2:13" ht="12.75" customHeight="1">
      <c r="B186" s="214" t="s">
        <v>126</v>
      </c>
      <c r="C186" s="214"/>
      <c r="D186" s="214"/>
      <c r="E186" s="215" t="s">
        <v>127</v>
      </c>
      <c r="F186" s="215"/>
      <c r="G186" s="215"/>
      <c r="H186" s="111"/>
      <c r="I186" s="110">
        <v>90400</v>
      </c>
      <c r="J186" s="110">
        <v>146400</v>
      </c>
      <c r="K186" s="110">
        <v>79100</v>
      </c>
      <c r="L186" s="89">
        <f>K186/J186</f>
        <v>0.5403005464480874</v>
      </c>
      <c r="M186" s="89">
        <f>K186/K205</f>
        <v>0.010222856210478007</v>
      </c>
    </row>
    <row r="187" spans="2:13" ht="12.75">
      <c r="B187" s="210" t="s">
        <v>150</v>
      </c>
      <c r="C187" s="210"/>
      <c r="D187" s="210"/>
      <c r="E187" s="221" t="s">
        <v>151</v>
      </c>
      <c r="F187" s="221"/>
      <c r="G187" s="221"/>
      <c r="H187" s="107"/>
      <c r="I187" s="110">
        <f>SUM(I188)</f>
        <v>2558.42</v>
      </c>
      <c r="J187" s="110">
        <f>SUM(J188)</f>
        <v>3500</v>
      </c>
      <c r="K187" s="110">
        <f>SUM(K188)</f>
        <v>3559.22</v>
      </c>
      <c r="L187" s="89">
        <f t="shared" si="8"/>
        <v>1.01692</v>
      </c>
      <c r="M187" s="89">
        <f>K187/K205</f>
        <v>0.00045999234236988027</v>
      </c>
    </row>
    <row r="188" spans="2:13" ht="12.75">
      <c r="B188" s="211" t="s">
        <v>52</v>
      </c>
      <c r="C188" s="211"/>
      <c r="D188" s="211"/>
      <c r="E188" s="212" t="s">
        <v>53</v>
      </c>
      <c r="F188" s="212"/>
      <c r="G188" s="212"/>
      <c r="H188" s="111"/>
      <c r="I188" s="110">
        <v>2558.42</v>
      </c>
      <c r="J188" s="110">
        <v>3500</v>
      </c>
      <c r="K188" s="110">
        <v>3559.22</v>
      </c>
      <c r="L188" s="89">
        <f t="shared" si="8"/>
        <v>1.01692</v>
      </c>
      <c r="M188" s="89">
        <f>K188/K205</f>
        <v>0.00045999234236988027</v>
      </c>
    </row>
    <row r="189" spans="2:13" ht="42" customHeight="1">
      <c r="B189" s="210" t="s">
        <v>152</v>
      </c>
      <c r="C189" s="210"/>
      <c r="D189" s="210"/>
      <c r="E189" s="221" t="s">
        <v>10</v>
      </c>
      <c r="F189" s="221"/>
      <c r="G189" s="221"/>
      <c r="H189" s="107"/>
      <c r="I189" s="110">
        <f>SUM(I190:I191)</f>
        <v>37700</v>
      </c>
      <c r="J189" s="110">
        <f>SUM(J190:J191)</f>
        <v>58334</v>
      </c>
      <c r="K189" s="110">
        <f>SUM(K190:K191)</f>
        <v>36900</v>
      </c>
      <c r="L189" s="89">
        <f t="shared" si="8"/>
        <v>0.6325641992662941</v>
      </c>
      <c r="M189" s="89">
        <f>K189/K205</f>
        <v>0.004768943036240689</v>
      </c>
    </row>
    <row r="190" spans="2:13" ht="27.75" customHeight="1">
      <c r="B190" s="211" t="s">
        <v>12</v>
      </c>
      <c r="C190" s="211"/>
      <c r="D190" s="211"/>
      <c r="E190" s="215" t="s">
        <v>215</v>
      </c>
      <c r="F190" s="215"/>
      <c r="G190" s="215"/>
      <c r="H190" s="107"/>
      <c r="I190" s="110">
        <v>7700</v>
      </c>
      <c r="J190" s="110">
        <v>18334</v>
      </c>
      <c r="K190" s="110">
        <v>8400</v>
      </c>
      <c r="L190" s="89">
        <f t="shared" si="8"/>
        <v>0.4581651576306316</v>
      </c>
      <c r="M190" s="89">
        <f>K190/K205</f>
        <v>0.0010856130489003194</v>
      </c>
    </row>
    <row r="191" spans="2:13" ht="27.75" customHeight="1">
      <c r="B191" s="214" t="s">
        <v>126</v>
      </c>
      <c r="C191" s="214"/>
      <c r="D191" s="214"/>
      <c r="E191" s="215" t="s">
        <v>127</v>
      </c>
      <c r="F191" s="215"/>
      <c r="G191" s="215"/>
      <c r="H191" s="111"/>
      <c r="I191" s="110">
        <v>30000</v>
      </c>
      <c r="J191" s="110">
        <v>40000</v>
      </c>
      <c r="K191" s="110">
        <v>28500</v>
      </c>
      <c r="L191" s="89">
        <f t="shared" si="8"/>
        <v>0.7125</v>
      </c>
      <c r="M191" s="89">
        <f>K191/K205</f>
        <v>0.003683329987340369</v>
      </c>
    </row>
    <row r="192" spans="2:13" ht="12.75" customHeight="1">
      <c r="B192" s="216" t="s">
        <v>186</v>
      </c>
      <c r="C192" s="216"/>
      <c r="D192" s="216"/>
      <c r="E192" s="227" t="s">
        <v>187</v>
      </c>
      <c r="F192" s="227"/>
      <c r="G192" s="227"/>
      <c r="H192" s="118"/>
      <c r="I192" s="100">
        <f aca="true" t="shared" si="9" ref="I192:K193">SUM(I193)</f>
        <v>22700</v>
      </c>
      <c r="J192" s="100">
        <f t="shared" si="9"/>
        <v>44200</v>
      </c>
      <c r="K192" s="100">
        <f t="shared" si="9"/>
        <v>44200</v>
      </c>
      <c r="L192" s="123">
        <f>K192/J192</f>
        <v>1</v>
      </c>
      <c r="M192" s="123">
        <f>K192/K205</f>
        <v>0.005712392471594537</v>
      </c>
    </row>
    <row r="193" spans="2:13" ht="16.5" customHeight="1">
      <c r="B193" s="210" t="s">
        <v>189</v>
      </c>
      <c r="C193" s="210"/>
      <c r="D193" s="210"/>
      <c r="E193" s="221" t="s">
        <v>188</v>
      </c>
      <c r="F193" s="221"/>
      <c r="G193" s="221"/>
      <c r="H193" s="111"/>
      <c r="I193" s="110">
        <f t="shared" si="9"/>
        <v>22700</v>
      </c>
      <c r="J193" s="110">
        <f t="shared" si="9"/>
        <v>44200</v>
      </c>
      <c r="K193" s="110">
        <f t="shared" si="9"/>
        <v>44200</v>
      </c>
      <c r="L193" s="89">
        <f>K193/J193</f>
        <v>1</v>
      </c>
      <c r="M193" s="89">
        <f>K193/K205</f>
        <v>0.005712392471594537</v>
      </c>
    </row>
    <row r="194" spans="2:13" ht="12.75">
      <c r="B194" s="214" t="s">
        <v>126</v>
      </c>
      <c r="C194" s="214"/>
      <c r="D194" s="214"/>
      <c r="E194" s="215" t="s">
        <v>127</v>
      </c>
      <c r="F194" s="215"/>
      <c r="G194" s="215"/>
      <c r="H194" s="111"/>
      <c r="I194" s="110">
        <v>22700</v>
      </c>
      <c r="J194" s="110">
        <v>44200</v>
      </c>
      <c r="K194" s="110">
        <v>44200</v>
      </c>
      <c r="L194" s="89">
        <f>K194/J194</f>
        <v>1</v>
      </c>
      <c r="M194" s="89">
        <f>K194/K205</f>
        <v>0.005712392471594537</v>
      </c>
    </row>
    <row r="195" spans="2:13" ht="39" customHeight="1">
      <c r="B195" s="216" t="s">
        <v>153</v>
      </c>
      <c r="C195" s="216"/>
      <c r="D195" s="216"/>
      <c r="E195" s="225" t="s">
        <v>154</v>
      </c>
      <c r="F195" s="225"/>
      <c r="G195" s="225"/>
      <c r="H195" s="108"/>
      <c r="I195" s="109">
        <f>SUM(I198,I201,I203)</f>
        <v>653.51</v>
      </c>
      <c r="J195" s="109">
        <f>SUM(J198,J201,J203,J196)</f>
        <v>502200</v>
      </c>
      <c r="K195" s="109">
        <f>SUM(K198,K201,K203)</f>
        <v>1782.22</v>
      </c>
      <c r="L195" s="123">
        <f aca="true" t="shared" si="10" ref="L195:L205">K195/J195</f>
        <v>0.0035488251692552767</v>
      </c>
      <c r="M195" s="94">
        <f>K195/K205</f>
        <v>0.00023033348666799133</v>
      </c>
    </row>
    <row r="196" spans="2:13" ht="15.75" customHeight="1">
      <c r="B196" s="229" t="s">
        <v>233</v>
      </c>
      <c r="C196" s="229"/>
      <c r="D196" s="229"/>
      <c r="E196" s="245" t="s">
        <v>235</v>
      </c>
      <c r="F196" s="245"/>
      <c r="G196" s="245"/>
      <c r="H196" s="116"/>
      <c r="I196" s="117">
        <f>SUM(I197)</f>
        <v>0</v>
      </c>
      <c r="J196" s="117">
        <f>SUM(J197)</f>
        <v>500000</v>
      </c>
      <c r="K196" s="117">
        <f>SUM(K197)</f>
        <v>0</v>
      </c>
      <c r="L196" s="125">
        <f t="shared" si="10"/>
        <v>0</v>
      </c>
      <c r="M196" s="97">
        <f>K196/K205</f>
        <v>0</v>
      </c>
    </row>
    <row r="197" spans="2:13" ht="27.75" customHeight="1">
      <c r="B197" s="242" t="s">
        <v>107</v>
      </c>
      <c r="C197" s="242"/>
      <c r="D197" s="242"/>
      <c r="E197" s="244" t="s">
        <v>234</v>
      </c>
      <c r="F197" s="244"/>
      <c r="G197" s="244"/>
      <c r="H197" s="116"/>
      <c r="I197" s="117">
        <v>0</v>
      </c>
      <c r="J197" s="117">
        <v>500000</v>
      </c>
      <c r="K197" s="117">
        <v>0</v>
      </c>
      <c r="L197" s="125">
        <f t="shared" si="10"/>
        <v>0</v>
      </c>
      <c r="M197" s="97">
        <f>K197/K205</f>
        <v>0</v>
      </c>
    </row>
    <row r="198" spans="2:13" ht="15" customHeight="1">
      <c r="B198" s="210" t="s">
        <v>178</v>
      </c>
      <c r="C198" s="210"/>
      <c r="D198" s="210"/>
      <c r="E198" s="226" t="s">
        <v>179</v>
      </c>
      <c r="F198" s="226"/>
      <c r="G198" s="226"/>
      <c r="H198" s="107"/>
      <c r="I198" s="110">
        <f>SUM(I199:I200)</f>
        <v>81.06</v>
      </c>
      <c r="J198" s="110">
        <f>SUM(J199:J200)</f>
        <v>1500</v>
      </c>
      <c r="K198" s="110">
        <f>SUM(K199:K200)</f>
        <v>1343.8</v>
      </c>
      <c r="L198" s="89">
        <f t="shared" si="10"/>
        <v>0.8958666666666666</v>
      </c>
      <c r="M198" s="89">
        <f>K198/K205</f>
        <v>0.00017367223989431536</v>
      </c>
    </row>
    <row r="199" spans="2:13" ht="12.75">
      <c r="B199" s="211" t="s">
        <v>132</v>
      </c>
      <c r="C199" s="211"/>
      <c r="D199" s="211"/>
      <c r="E199" s="212" t="s">
        <v>133</v>
      </c>
      <c r="F199" s="212"/>
      <c r="G199" s="212"/>
      <c r="H199" s="107"/>
      <c r="I199" s="110">
        <v>81.06</v>
      </c>
      <c r="J199" s="110">
        <v>1500</v>
      </c>
      <c r="K199" s="110">
        <v>1343.8</v>
      </c>
      <c r="L199" s="89">
        <f t="shared" si="10"/>
        <v>0.8958666666666666</v>
      </c>
      <c r="M199" s="89">
        <f>K199/K205</f>
        <v>0.00017367223989431536</v>
      </c>
    </row>
    <row r="200" spans="2:13" ht="16.5" customHeight="1">
      <c r="B200" s="211" t="s">
        <v>32</v>
      </c>
      <c r="C200" s="211"/>
      <c r="D200" s="211"/>
      <c r="E200" s="212" t="s">
        <v>33</v>
      </c>
      <c r="F200" s="212"/>
      <c r="G200" s="212"/>
      <c r="H200" s="111"/>
      <c r="I200" s="110">
        <v>0</v>
      </c>
      <c r="J200" s="110">
        <v>0</v>
      </c>
      <c r="K200" s="110">
        <v>0</v>
      </c>
      <c r="L200" s="89" t="s">
        <v>11</v>
      </c>
      <c r="M200" s="89" t="s">
        <v>11</v>
      </c>
    </row>
    <row r="201" spans="2:13" ht="15.75" customHeight="1">
      <c r="B201" s="210" t="s">
        <v>218</v>
      </c>
      <c r="C201" s="210"/>
      <c r="D201" s="210"/>
      <c r="E201" s="222" t="s">
        <v>219</v>
      </c>
      <c r="F201" s="222"/>
      <c r="G201" s="222"/>
      <c r="H201" s="111"/>
      <c r="I201" s="110">
        <f>SUM(I202)</f>
        <v>572.45</v>
      </c>
      <c r="J201" s="110">
        <f>SUM(J202)</f>
        <v>600</v>
      </c>
      <c r="K201" s="110">
        <f>SUM(K202)</f>
        <v>421.42</v>
      </c>
      <c r="L201" s="89">
        <f>K201/J201</f>
        <v>0.7023666666666667</v>
      </c>
      <c r="M201" s="89">
        <f>K201/K205</f>
        <v>5.446417274613959E-05</v>
      </c>
    </row>
    <row r="202" spans="2:13" ht="16.5" customHeight="1">
      <c r="B202" s="211" t="s">
        <v>220</v>
      </c>
      <c r="C202" s="211"/>
      <c r="D202" s="211"/>
      <c r="E202" s="220" t="s">
        <v>221</v>
      </c>
      <c r="F202" s="220"/>
      <c r="G202" s="220"/>
      <c r="H202" s="111"/>
      <c r="I202" s="110">
        <v>572.45</v>
      </c>
      <c r="J202" s="110">
        <v>600</v>
      </c>
      <c r="K202" s="110">
        <v>421.42</v>
      </c>
      <c r="L202" s="89">
        <f>K202/J202</f>
        <v>0.7023666666666667</v>
      </c>
      <c r="M202" s="89">
        <f>K202/K205</f>
        <v>5.446417274613959E-05</v>
      </c>
    </row>
    <row r="203" spans="2:13" ht="14.25" customHeight="1">
      <c r="B203" s="210" t="s">
        <v>182</v>
      </c>
      <c r="C203" s="210"/>
      <c r="D203" s="210"/>
      <c r="E203" s="221" t="s">
        <v>10</v>
      </c>
      <c r="F203" s="221"/>
      <c r="G203" s="221"/>
      <c r="H203" s="111"/>
      <c r="I203" s="110">
        <f>SUM(I204)</f>
        <v>0</v>
      </c>
      <c r="J203" s="110">
        <f>SUM(J204)</f>
        <v>100</v>
      </c>
      <c r="K203" s="110">
        <f>SUM(K204)</f>
        <v>17</v>
      </c>
      <c r="L203" s="89">
        <f>K203/J203</f>
        <v>0.17</v>
      </c>
      <c r="M203" s="89">
        <f>K203/K205</f>
        <v>2.1970740275363603E-06</v>
      </c>
    </row>
    <row r="204" spans="2:13" ht="21" customHeight="1">
      <c r="B204" s="211" t="s">
        <v>32</v>
      </c>
      <c r="C204" s="211"/>
      <c r="D204" s="211"/>
      <c r="E204" s="212" t="s">
        <v>33</v>
      </c>
      <c r="F204" s="212"/>
      <c r="G204" s="212"/>
      <c r="H204" s="111"/>
      <c r="I204" s="110">
        <v>0</v>
      </c>
      <c r="J204" s="110">
        <v>100</v>
      </c>
      <c r="K204" s="110">
        <v>17</v>
      </c>
      <c r="L204" s="89">
        <f>K204/J204</f>
        <v>0.17</v>
      </c>
      <c r="M204" s="89">
        <f>K204/K205</f>
        <v>2.1970740275363603E-06</v>
      </c>
    </row>
    <row r="205" spans="2:13" ht="15.75">
      <c r="B205" s="223"/>
      <c r="C205" s="223"/>
      <c r="D205" s="223"/>
      <c r="E205" s="224" t="s">
        <v>190</v>
      </c>
      <c r="F205" s="224"/>
      <c r="G205" s="224"/>
      <c r="H205" s="126"/>
      <c r="I205" s="127">
        <f>SUM(I15,I64)</f>
        <v>8639490.59</v>
      </c>
      <c r="J205" s="127">
        <f>SUM(J15,J64)</f>
        <v>17576160.88</v>
      </c>
      <c r="K205" s="127">
        <f>SUM(K15,K64)</f>
        <v>7737563.59</v>
      </c>
      <c r="L205" s="128">
        <f t="shared" si="10"/>
        <v>0.4402305852129865</v>
      </c>
      <c r="M205" s="129" t="s">
        <v>11</v>
      </c>
    </row>
    <row r="206" ht="12.75">
      <c r="J206" s="36"/>
    </row>
    <row r="210" spans="2:6" ht="12.75">
      <c r="B210" s="170" t="s">
        <v>236</v>
      </c>
      <c r="C210" s="171"/>
      <c r="D210" s="171"/>
      <c r="E210" s="171"/>
      <c r="F210" s="171"/>
    </row>
    <row r="211" spans="2:4" ht="12.75">
      <c r="B211" s="252" t="s">
        <v>237</v>
      </c>
      <c r="C211" s="251"/>
      <c r="D211" s="251"/>
    </row>
  </sheetData>
  <sheetProtection/>
  <mergeCells count="393">
    <mergeCell ref="B211:D211"/>
    <mergeCell ref="B162:D162"/>
    <mergeCell ref="B163:D163"/>
    <mergeCell ref="E162:G162"/>
    <mergeCell ref="E163:G163"/>
    <mergeCell ref="B196:D196"/>
    <mergeCell ref="B197:D197"/>
    <mergeCell ref="E197:G197"/>
    <mergeCell ref="E196:G196"/>
    <mergeCell ref="B164:D164"/>
    <mergeCell ref="E164:G164"/>
    <mergeCell ref="B5:N11"/>
    <mergeCell ref="B12:D12"/>
    <mergeCell ref="E12:G13"/>
    <mergeCell ref="I12:I13"/>
    <mergeCell ref="J12:J13"/>
    <mergeCell ref="K12:K13"/>
    <mergeCell ref="L12:L13"/>
    <mergeCell ref="M12:M13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0:D40"/>
    <mergeCell ref="E40:G40"/>
    <mergeCell ref="B43:D43"/>
    <mergeCell ref="E43:G43"/>
    <mergeCell ref="B41:D41"/>
    <mergeCell ref="E41:G41"/>
    <mergeCell ref="B42:D42"/>
    <mergeCell ref="E42:G42"/>
    <mergeCell ref="B44:D44"/>
    <mergeCell ref="E44:G44"/>
    <mergeCell ref="B45:D45"/>
    <mergeCell ref="E45:G45"/>
    <mergeCell ref="B46:D46"/>
    <mergeCell ref="E46:G46"/>
    <mergeCell ref="B49:D49"/>
    <mergeCell ref="E49:G49"/>
    <mergeCell ref="B50:D50"/>
    <mergeCell ref="E50:G50"/>
    <mergeCell ref="B51:D51"/>
    <mergeCell ref="E51:G51"/>
    <mergeCell ref="B52:D52"/>
    <mergeCell ref="E52:G52"/>
    <mergeCell ref="B53:D53"/>
    <mergeCell ref="E53:G53"/>
    <mergeCell ref="B54:D54"/>
    <mergeCell ref="E54:G54"/>
    <mergeCell ref="B55:D55"/>
    <mergeCell ref="E55:G55"/>
    <mergeCell ref="B56:D56"/>
    <mergeCell ref="E56:G56"/>
    <mergeCell ref="B57:D57"/>
    <mergeCell ref="E57:G57"/>
    <mergeCell ref="B58:D58"/>
    <mergeCell ref="E58:G58"/>
    <mergeCell ref="B59:D59"/>
    <mergeCell ref="E59:G59"/>
    <mergeCell ref="B60:D60"/>
    <mergeCell ref="E60:G60"/>
    <mergeCell ref="B61:D61"/>
    <mergeCell ref="E61:G61"/>
    <mergeCell ref="B62:D62"/>
    <mergeCell ref="E62:G62"/>
    <mergeCell ref="B63:D63"/>
    <mergeCell ref="E63:G63"/>
    <mergeCell ref="B69:D69"/>
    <mergeCell ref="E69:G69"/>
    <mergeCell ref="B64:D64"/>
    <mergeCell ref="E64:G64"/>
    <mergeCell ref="B65:D65"/>
    <mergeCell ref="E65:G65"/>
    <mergeCell ref="B66:D66"/>
    <mergeCell ref="E66:G66"/>
    <mergeCell ref="B74:D74"/>
    <mergeCell ref="E74:G74"/>
    <mergeCell ref="B75:D75"/>
    <mergeCell ref="E75:G75"/>
    <mergeCell ref="B72:D72"/>
    <mergeCell ref="B71:D71"/>
    <mergeCell ref="E71:G71"/>
    <mergeCell ref="E72:G72"/>
    <mergeCell ref="B73:D73"/>
    <mergeCell ref="E73:G73"/>
    <mergeCell ref="B76:D76"/>
    <mergeCell ref="E76:G76"/>
    <mergeCell ref="B77:D77"/>
    <mergeCell ref="E77:G77"/>
    <mergeCell ref="B78:D78"/>
    <mergeCell ref="E78:G78"/>
    <mergeCell ref="B79:D79"/>
    <mergeCell ref="E79:G79"/>
    <mergeCell ref="B80:D80"/>
    <mergeCell ref="E80:G80"/>
    <mergeCell ref="B81:D81"/>
    <mergeCell ref="E81:G81"/>
    <mergeCell ref="B82:D82"/>
    <mergeCell ref="E82:G82"/>
    <mergeCell ref="B83:D83"/>
    <mergeCell ref="E83:G83"/>
    <mergeCell ref="B84:D84"/>
    <mergeCell ref="E84:G84"/>
    <mergeCell ref="B85:D85"/>
    <mergeCell ref="E85:G85"/>
    <mergeCell ref="B86:D86"/>
    <mergeCell ref="E86:G86"/>
    <mergeCell ref="B87:D87"/>
    <mergeCell ref="E87:G87"/>
    <mergeCell ref="B88:D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B94:D94"/>
    <mergeCell ref="E94:G94"/>
    <mergeCell ref="B95:D95"/>
    <mergeCell ref="E95:G95"/>
    <mergeCell ref="B96:D96"/>
    <mergeCell ref="E96:G96"/>
    <mergeCell ref="B97:D97"/>
    <mergeCell ref="E97:G97"/>
    <mergeCell ref="B98:D98"/>
    <mergeCell ref="E98:G98"/>
    <mergeCell ref="B99:D99"/>
    <mergeCell ref="E99:G99"/>
    <mergeCell ref="B106:D106"/>
    <mergeCell ref="E106:G106"/>
    <mergeCell ref="B107:D107"/>
    <mergeCell ref="E107:G107"/>
    <mergeCell ref="B100:D100"/>
    <mergeCell ref="E100:G100"/>
    <mergeCell ref="B101:D101"/>
    <mergeCell ref="E101:G101"/>
    <mergeCell ref="B102:D102"/>
    <mergeCell ref="E102:G102"/>
    <mergeCell ref="B108:D108"/>
    <mergeCell ref="E108:G108"/>
    <mergeCell ref="B109:D109"/>
    <mergeCell ref="E109:G109"/>
    <mergeCell ref="B110:D110"/>
    <mergeCell ref="E110:G110"/>
    <mergeCell ref="B111:D111"/>
    <mergeCell ref="E111:G111"/>
    <mergeCell ref="B112:D112"/>
    <mergeCell ref="E112:G112"/>
    <mergeCell ref="B113:D113"/>
    <mergeCell ref="E113:G113"/>
    <mergeCell ref="B114:D114"/>
    <mergeCell ref="E114:G114"/>
    <mergeCell ref="B115:D115"/>
    <mergeCell ref="E115:G115"/>
    <mergeCell ref="B116:D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B122:D122"/>
    <mergeCell ref="E122:G122"/>
    <mergeCell ref="B123:D123"/>
    <mergeCell ref="E123:G123"/>
    <mergeCell ref="B124:D124"/>
    <mergeCell ref="E124:G124"/>
    <mergeCell ref="B125:D125"/>
    <mergeCell ref="E125:G125"/>
    <mergeCell ref="B126:D126"/>
    <mergeCell ref="E126:G126"/>
    <mergeCell ref="B127:D127"/>
    <mergeCell ref="E127:G127"/>
    <mergeCell ref="B128:D128"/>
    <mergeCell ref="E128:G128"/>
    <mergeCell ref="B129:D129"/>
    <mergeCell ref="E129:G129"/>
    <mergeCell ref="B130:D130"/>
    <mergeCell ref="E130:G130"/>
    <mergeCell ref="B131:D131"/>
    <mergeCell ref="E131:G131"/>
    <mergeCell ref="B132:D132"/>
    <mergeCell ref="E132:G132"/>
    <mergeCell ref="B133:D133"/>
    <mergeCell ref="E133:G133"/>
    <mergeCell ref="B134:D134"/>
    <mergeCell ref="E134:G134"/>
    <mergeCell ref="B135:D135"/>
    <mergeCell ref="E135:G135"/>
    <mergeCell ref="B136:D136"/>
    <mergeCell ref="E136:G136"/>
    <mergeCell ref="B137:D137"/>
    <mergeCell ref="E137:G137"/>
    <mergeCell ref="B138:D138"/>
    <mergeCell ref="E138:G138"/>
    <mergeCell ref="B139:D139"/>
    <mergeCell ref="E139:G139"/>
    <mergeCell ref="B140:D140"/>
    <mergeCell ref="E140:G140"/>
    <mergeCell ref="B141:D141"/>
    <mergeCell ref="E141:G141"/>
    <mergeCell ref="B142:D142"/>
    <mergeCell ref="E142:G142"/>
    <mergeCell ref="B143:D143"/>
    <mergeCell ref="E143:G143"/>
    <mergeCell ref="B144:D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B150:D150"/>
    <mergeCell ref="E150:G150"/>
    <mergeCell ref="B151:D151"/>
    <mergeCell ref="E151:G151"/>
    <mergeCell ref="B152:D152"/>
    <mergeCell ref="E152:G152"/>
    <mergeCell ref="B153:D153"/>
    <mergeCell ref="E153:G153"/>
    <mergeCell ref="B154:D154"/>
    <mergeCell ref="E154:G154"/>
    <mergeCell ref="B155:D155"/>
    <mergeCell ref="E155:G155"/>
    <mergeCell ref="B156:D156"/>
    <mergeCell ref="E156:G156"/>
    <mergeCell ref="B157:D157"/>
    <mergeCell ref="E157:G157"/>
    <mergeCell ref="B158:D158"/>
    <mergeCell ref="E158:G158"/>
    <mergeCell ref="B159:D159"/>
    <mergeCell ref="E159:G159"/>
    <mergeCell ref="B160:D160"/>
    <mergeCell ref="E160:G160"/>
    <mergeCell ref="B161:D161"/>
    <mergeCell ref="E161:G161"/>
    <mergeCell ref="B165:D165"/>
    <mergeCell ref="E165:G165"/>
    <mergeCell ref="B166:D166"/>
    <mergeCell ref="E166:G166"/>
    <mergeCell ref="B167:D167"/>
    <mergeCell ref="E167:G167"/>
    <mergeCell ref="B168:D168"/>
    <mergeCell ref="E168:G168"/>
    <mergeCell ref="B169:D169"/>
    <mergeCell ref="E169:G169"/>
    <mergeCell ref="B170:D170"/>
    <mergeCell ref="E170:G170"/>
    <mergeCell ref="B171:D171"/>
    <mergeCell ref="E171:G171"/>
    <mergeCell ref="B172:D172"/>
    <mergeCell ref="E172:G172"/>
    <mergeCell ref="B173:D173"/>
    <mergeCell ref="E173:G173"/>
    <mergeCell ref="B174:D174"/>
    <mergeCell ref="E174:G174"/>
    <mergeCell ref="B175:D175"/>
    <mergeCell ref="E175:G175"/>
    <mergeCell ref="B176:D176"/>
    <mergeCell ref="E176:G176"/>
    <mergeCell ref="B177:D177"/>
    <mergeCell ref="E177:G177"/>
    <mergeCell ref="B178:D178"/>
    <mergeCell ref="E178:G178"/>
    <mergeCell ref="B179:D179"/>
    <mergeCell ref="E179:G179"/>
    <mergeCell ref="B180:D180"/>
    <mergeCell ref="E180:G180"/>
    <mergeCell ref="B181:D181"/>
    <mergeCell ref="E181:G181"/>
    <mergeCell ref="B182:D182"/>
    <mergeCell ref="E182:G182"/>
    <mergeCell ref="B183:D183"/>
    <mergeCell ref="E183:G183"/>
    <mergeCell ref="B184:D184"/>
    <mergeCell ref="E184:G184"/>
    <mergeCell ref="B185:D185"/>
    <mergeCell ref="E185:G185"/>
    <mergeCell ref="B186:D186"/>
    <mergeCell ref="E186:G186"/>
    <mergeCell ref="B187:D187"/>
    <mergeCell ref="E187:G187"/>
    <mergeCell ref="B188:D188"/>
    <mergeCell ref="E188:G188"/>
    <mergeCell ref="B189:D189"/>
    <mergeCell ref="E189:G189"/>
    <mergeCell ref="B190:D190"/>
    <mergeCell ref="E190:G190"/>
    <mergeCell ref="B191:D191"/>
    <mergeCell ref="E191:G191"/>
    <mergeCell ref="B192:D192"/>
    <mergeCell ref="E192:G192"/>
    <mergeCell ref="B193:D193"/>
    <mergeCell ref="E193:G193"/>
    <mergeCell ref="B194:D194"/>
    <mergeCell ref="E194:G194"/>
    <mergeCell ref="B195:D195"/>
    <mergeCell ref="E195:G195"/>
    <mergeCell ref="B198:D198"/>
    <mergeCell ref="E198:G198"/>
    <mergeCell ref="B199:D199"/>
    <mergeCell ref="E199:G199"/>
    <mergeCell ref="B200:D200"/>
    <mergeCell ref="E200:G200"/>
    <mergeCell ref="B201:D201"/>
    <mergeCell ref="E201:G201"/>
    <mergeCell ref="B205:D205"/>
    <mergeCell ref="E205:G205"/>
    <mergeCell ref="B210:F210"/>
    <mergeCell ref="B202:D202"/>
    <mergeCell ref="E202:G202"/>
    <mergeCell ref="B203:D203"/>
    <mergeCell ref="E203:G203"/>
    <mergeCell ref="B204:D204"/>
    <mergeCell ref="E204:G204"/>
    <mergeCell ref="B104:D104"/>
    <mergeCell ref="B105:D105"/>
    <mergeCell ref="E104:G104"/>
    <mergeCell ref="E105:G105"/>
    <mergeCell ref="B103:D103"/>
    <mergeCell ref="E103:G103"/>
    <mergeCell ref="B47:D47"/>
    <mergeCell ref="B48:D48"/>
    <mergeCell ref="E47:G47"/>
    <mergeCell ref="E48:G48"/>
    <mergeCell ref="B70:D70"/>
    <mergeCell ref="E70:G70"/>
    <mergeCell ref="B67:D67"/>
    <mergeCell ref="E67:G67"/>
    <mergeCell ref="B68:D68"/>
    <mergeCell ref="E68:G6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&amp;C                                                                                             Załącznik nr 2 do Informacji o przebiegu wykonania budżetu Gminy Jedlina-Zdrój za I półrocze 2013r.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wrobelm</cp:lastModifiedBy>
  <cp:lastPrinted>2013-08-27T11:09:55Z</cp:lastPrinted>
  <dcterms:modified xsi:type="dcterms:W3CDTF">2013-08-27T11:09:58Z</dcterms:modified>
  <cp:category/>
  <cp:version/>
  <cp:contentType/>
  <cp:contentStatus/>
</cp:coreProperties>
</file>