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<sst xmlns="http://schemas.openxmlformats.org/spreadsheetml/2006/main" count="1084" uniqueCount="590">
  <si>
    <t>Klasyfikacja budżetowa</t>
  </si>
  <si>
    <t>Wyszczególnienie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</si>
  <si>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</si>
  <si>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</si>
  <si>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</si>
  <si>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</si>
  <si>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</si>
  <si>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</si>
  <si>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</si>
  <si>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</si>
  <si>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</si>
  <si>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</si>
  <si>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</si>
  <si>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</si>
  <si>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</si>
  <si>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</si>
  <si>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</si>
  <si>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</si>
  <si>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</si>
  <si>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</si>
  <si>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</si>
  <si>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</si>
  <si>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</si>
  <si>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</si>
  <si>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</si>
  <si>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</si>
  <si>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</si>
  <si>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</si>
  <si>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</si>
  <si>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</si>
  <si>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</si>
  <si>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</si>
  <si>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</si>
  <si>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</si>
  <si>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</si>
  <si>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</si>
  <si>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</si>
  <si>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</si>
  <si>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</si>
  <si>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</si>
  <si>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</si>
  <si>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</si>
  <si>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</si>
  <si>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</si>
  <si>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</si>
  <si>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</si>
  <si>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</si>
  <si>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</si>
  <si>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</si>
  <si>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</si>
  <si>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</si>
  <si>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</si>
  <si>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</si>
  <si>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</si>
  <si>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</si>
  <si>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</si>
  <si>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6059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</si>
  <si>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</si>
  <si>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</si>
  <si>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</si>
  <si>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</si>
  <si>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</si>
  <si>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</si>
  <si>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</si>
  <si>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 xml:space="preserve">Gospodarka gruntami i nieruchomościami </t>
  </si>
  <si>
    <t>4170</t>
  </si>
  <si>
    <t>Wynagrodzenia bezosobowe</t>
  </si>
  <si>
    <t>4300</t>
  </si>
  <si>
    <t>Zakup usług pozostałych</t>
  </si>
  <si>
    <t>4520</t>
  </si>
  <si>
    <t>Opłaty na rzecz budzetów jednostek samorządu terytorialnego</t>
  </si>
  <si>
    <t>4610</t>
  </si>
  <si>
    <t>Koszty postępowania sądowego i prokuratorskiego</t>
  </si>
  <si>
    <t>Usuwanie skutków klęsk żywiołowych</t>
  </si>
  <si>
    <t>70095</t>
  </si>
  <si>
    <t>Pozostała działalność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</si>
  <si>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</si>
  <si>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</si>
  <si>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</si>
  <si>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</si>
  <si>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</si>
  <si>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</si>
  <si>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</si>
  <si>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</si>
  <si>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710</t>
  </si>
  <si>
    <t>DZIAŁALNOŚĆ USŁUGOWA</t>
  </si>
  <si>
    <t>71004</t>
  </si>
  <si>
    <t>Plany zagospodarowania przestrzennego</t>
  </si>
  <si>
    <t>4300</t>
  </si>
  <si>
    <t>Zakup usług pozostałych</t>
  </si>
  <si>
    <t>71035</t>
  </si>
  <si>
    <t>4210</t>
  </si>
  <si>
    <t>Zakup materiałów i wyposażenia</t>
  </si>
  <si>
    <t>4300</t>
  </si>
  <si>
    <t>Zakup usług pozostałych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</si>
  <si>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</si>
  <si>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</si>
  <si>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</si>
  <si>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</si>
  <si>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</si>
  <si>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</si>
  <si>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</si>
  <si>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</si>
  <si>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</si>
  <si>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</si>
  <si>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</si>
  <si>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</si>
  <si>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</si>
  <si>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</si>
  <si>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</si>
  <si>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</si>
  <si>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</si>
  <si>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</si>
  <si>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</si>
  <si>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</si>
  <si>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4750</t>
  </si>
  <si>
    <t>Zakup akcesoriów komputerowych, w tym programów i licencji</t>
  </si>
  <si>
    <t>75022</t>
  </si>
  <si>
    <t>Rady gmin (miast i  miast na prawach powiatu)</t>
  </si>
  <si>
    <t>3030</t>
  </si>
  <si>
    <t>Różne wydatki na rzecz osób fizycznych</t>
  </si>
  <si>
    <t>4210</t>
  </si>
  <si>
    <t>Zakup materiałów i wyposażenia</t>
  </si>
  <si>
    <t>4300</t>
  </si>
  <si>
    <t>Zakup usług pozostałych</t>
  </si>
  <si>
    <t>4410</t>
  </si>
  <si>
    <t>4740</t>
  </si>
  <si>
    <t>4750</t>
  </si>
  <si>
    <t>Zakup akcesoriów komputerowych, w tym programów i licencji</t>
  </si>
  <si>
    <t>75023</t>
  </si>
  <si>
    <t>Urzędy gmin (miast i 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</si>
  <si>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</si>
  <si>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</si>
  <si>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</si>
  <si>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</si>
  <si>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</si>
  <si>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</si>
  <si>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</si>
  <si>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</si>
  <si>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</si>
  <si>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</si>
  <si>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</si>
  <si>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Niepełnospr.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</si>
  <si>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</si>
  <si>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</si>
  <si>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</si>
  <si>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</si>
  <si>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</si>
  <si>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</si>
  <si>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</si>
  <si>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</si>
  <si>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</si>
  <si>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</si>
  <si>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</si>
  <si>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</si>
  <si>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</si>
  <si>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</si>
  <si>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</si>
  <si>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</si>
  <si>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4410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</si>
  <si>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</si>
  <si>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</si>
  <si>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</si>
  <si>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</si>
  <si>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</si>
  <si>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</si>
  <si>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</si>
  <si>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</si>
  <si>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4610</t>
  </si>
  <si>
    <t>Koszty postępowania sądowego i prokuratorskiego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</si>
  <si>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</si>
  <si>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</si>
  <si>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</si>
  <si>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</si>
  <si>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</si>
  <si>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Wydatki   inwestycyjne jednostek budżetowych</t>
  </si>
  <si>
    <t>6060</t>
  </si>
  <si>
    <t>Wydatki na zakupy  inwestycyjne jednostek budżetowych</t>
  </si>
  <si>
    <t>75075</t>
  </si>
  <si>
    <t>Promocja jednostek samorządu terytorialnego</t>
  </si>
  <si>
    <t>3040</t>
  </si>
  <si>
    <t>4170</t>
  </si>
  <si>
    <t>Wynagrodzenia bezosobowe</t>
  </si>
  <si>
    <t>4210</t>
  </si>
  <si>
    <t>Zakup materiałów i wyposażenia</t>
  </si>
  <si>
    <t>75095</t>
  </si>
  <si>
    <t>Pozostała działalność</t>
  </si>
  <si>
    <t>4430</t>
  </si>
  <si>
    <t>Różne opłaty i składki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</si>
  <si>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</si>
  <si>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</si>
  <si>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</si>
  <si>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</si>
  <si>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</si>
  <si>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</si>
  <si>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</si>
  <si>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</si>
  <si>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</si>
  <si>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</si>
  <si>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</si>
  <si>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75495</t>
  </si>
  <si>
    <t>Pozostała działalność</t>
  </si>
  <si>
    <t>4210</t>
  </si>
  <si>
    <t>Zakup materiałów i wyposażenia</t>
  </si>
  <si>
    <t>4300</t>
  </si>
  <si>
    <t>Zakup usług pozostałych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</si>
  <si>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</si>
  <si>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</si>
  <si>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</si>
  <si>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</si>
  <si>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</si>
  <si>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</si>
  <si>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</si>
  <si>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</si>
  <si>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</si>
  <si>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</si>
  <si>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</si>
  <si>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j.s.t</t>
  </si>
  <si>
    <t>4300</t>
  </si>
  <si>
    <t>Zakup usług pozostałych</t>
  </si>
  <si>
    <t>8070</t>
  </si>
  <si>
    <t>75704</t>
  </si>
  <si>
    <t>8020</t>
  </si>
  <si>
    <t>801</t>
  </si>
  <si>
    <t>OŚWIATA I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</si>
  <si>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</si>
  <si>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</si>
  <si>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</si>
  <si>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</si>
  <si>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</si>
  <si>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</si>
  <si>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</si>
  <si>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</si>
  <si>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</si>
  <si>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</si>
  <si>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</si>
  <si>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</si>
  <si>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</si>
  <si>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</si>
  <si>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</si>
  <si>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</si>
  <si>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</si>
  <si>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</si>
  <si>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</si>
  <si>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</si>
  <si>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</si>
  <si>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</si>
  <si>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</si>
  <si>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</si>
  <si>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</si>
  <si>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</si>
  <si>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</si>
  <si>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</si>
  <si>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</si>
  <si>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</si>
  <si>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4390</t>
  </si>
  <si>
    <t>Zakup usług obejmujących wykonanie ekspertyz, analiz,opinii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</si>
  <si>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</si>
  <si>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</si>
  <si>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</si>
  <si>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</si>
  <si>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</si>
  <si>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</si>
  <si>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4740</t>
  </si>
  <si>
    <t>4750</t>
  </si>
  <si>
    <t>Zakup akcesoriów komputerowych, w tym programów i licencji</t>
  </si>
  <si>
    <t>Wydatki  inwestycyjne jednostek budżetowych</t>
  </si>
  <si>
    <t>80103</t>
  </si>
  <si>
    <t>Oddziały przedszkolne w szkołach podstawowych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</si>
  <si>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</si>
  <si>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</si>
  <si>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</si>
  <si>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</si>
  <si>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</si>
  <si>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</si>
  <si>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</si>
  <si>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</si>
  <si>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</si>
  <si>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</si>
  <si>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</si>
  <si>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</si>
  <si>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</si>
  <si>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</si>
  <si>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80110</t>
  </si>
  <si>
    <t>Gimnazja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</si>
  <si>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</si>
  <si>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</si>
  <si>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</si>
  <si>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</si>
  <si>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</si>
  <si>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</si>
  <si>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</si>
  <si>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</si>
  <si>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</si>
  <si>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</si>
  <si>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</si>
  <si>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</si>
  <si>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</si>
  <si>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</si>
  <si>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</si>
  <si>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</si>
  <si>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</si>
  <si>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</si>
  <si>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</si>
  <si>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</si>
  <si>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</si>
  <si>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</si>
  <si>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</si>
  <si>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</si>
  <si>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</si>
  <si>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</si>
  <si>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</si>
  <si>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</si>
  <si>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</si>
  <si>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</si>
  <si>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</si>
  <si>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</si>
  <si>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</si>
  <si>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</si>
  <si>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</si>
  <si>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</si>
  <si>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</si>
  <si>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80113</t>
  </si>
  <si>
    <t>Dowożenie uczniów do szkół</t>
  </si>
  <si>
    <t>4300</t>
  </si>
  <si>
    <t>Zakup usług pozostałych</t>
  </si>
  <si>
    <t>80146</t>
  </si>
  <si>
    <t>Dokształacanie i doskonalenie nauczycieli</t>
  </si>
  <si>
    <t>4300</t>
  </si>
  <si>
    <t>Zakup usług pozostałych</t>
  </si>
  <si>
    <t>4700</t>
  </si>
  <si>
    <t>Szkolenia pracowników nieb. członkami korpusu służby cywilnej</t>
  </si>
  <si>
    <t>80195</t>
  </si>
  <si>
    <t>Pozostała działalność</t>
  </si>
  <si>
    <t>4170</t>
  </si>
  <si>
    <t>Wynagrodzenia bezosobowe</t>
  </si>
  <si>
    <t>4440</t>
  </si>
  <si>
    <t>Odpisy na zakładowy fundusz świadczeń socjalnych</t>
  </si>
  <si>
    <t>851</t>
  </si>
  <si>
    <t>OCHRONA ZDROWIA</t>
  </si>
  <si>
    <t>85149</t>
  </si>
  <si>
    <t>4300</t>
  </si>
  <si>
    <t>Zakup usług pozostałych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</si>
  <si>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</si>
  <si>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</si>
  <si>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</si>
  <si>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</si>
  <si>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</si>
  <si>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</si>
  <si>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2480</t>
  </si>
  <si>
    <t>Dotacja podmiotowa z budżetu dla samorządowej instyt.kultury</t>
  </si>
  <si>
    <t>4170</t>
  </si>
  <si>
    <t>Wynagrodzenia bezosobowe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</si>
  <si>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</si>
  <si>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</si>
  <si>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</si>
  <si>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</si>
  <si>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</si>
  <si>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</si>
  <si>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</si>
  <si>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</si>
  <si>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</si>
  <si>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</si>
  <si>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</si>
  <si>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</si>
  <si>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</si>
  <si>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</si>
  <si>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</si>
  <si>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</si>
  <si>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</si>
  <si>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</si>
  <si>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</si>
  <si>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</si>
  <si>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Świadczenia społeczne</t>
  </si>
  <si>
    <t>85215</t>
  </si>
  <si>
    <t>Dodatki mieszkaniowe</t>
  </si>
  <si>
    <t>3110</t>
  </si>
  <si>
    <t>Świadczenia społeczne</t>
  </si>
  <si>
    <t>85219</t>
  </si>
  <si>
    <t>Ośrodki pomocy społecznej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</si>
  <si>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</si>
  <si>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</si>
  <si>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</si>
  <si>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</si>
  <si>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</si>
  <si>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</si>
  <si>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</si>
  <si>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</si>
  <si>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</si>
  <si>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</si>
  <si>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</si>
  <si>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</si>
  <si>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</si>
  <si>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</si>
  <si>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</si>
  <si>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</si>
  <si>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</si>
  <si>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</si>
  <si>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</si>
  <si>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</si>
  <si>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</si>
  <si>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</si>
  <si>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</si>
  <si>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</si>
  <si>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</si>
  <si>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</si>
  <si>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</si>
  <si>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</si>
  <si>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</si>
  <si>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</si>
  <si>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</si>
  <si>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Zakup akcesoriów komputerowych, w tym programów i licencji</t>
  </si>
  <si>
    <t>85295</t>
  </si>
  <si>
    <t>Pozostała działalność</t>
  </si>
  <si>
    <t>854</t>
  </si>
  <si>
    <t>EDUKACYJNA OPIEKA WYCHOWAWCZA</t>
  </si>
  <si>
    <t>85401</t>
  </si>
  <si>
    <t>Świetlice szkolne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</si>
  <si>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</si>
  <si>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</si>
  <si>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</si>
  <si>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</si>
  <si>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</si>
  <si>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</si>
  <si>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</si>
  <si>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</si>
  <si>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4240</t>
  </si>
  <si>
    <t>Zakup pomocy naukowych, dydaktycznych i książek</t>
  </si>
  <si>
    <t>4440</t>
  </si>
  <si>
    <t>Odpisy na zakładowy fundusz świadczeń socjalnych</t>
  </si>
  <si>
    <t>900</t>
  </si>
  <si>
    <t>GOSPODARKA KOMUNALNA I OCHRONA ŚRODOWISKA</t>
  </si>
  <si>
    <t>90001</t>
  </si>
  <si>
    <t>Gospodarka ściekowa i ochrona wód</t>
  </si>
  <si>
    <t>4300</t>
  </si>
  <si>
    <t>Zakup usług pozostałych</t>
  </si>
  <si>
    <t>90002</t>
  </si>
  <si>
    <t>Gospodarka odpadami</t>
  </si>
  <si>
    <t>4300</t>
  </si>
  <si>
    <t>Zakup usług pozostałych</t>
  </si>
  <si>
    <t>90003</t>
  </si>
  <si>
    <t>Oczyszczanie miast i wsi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</si>
  <si>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</si>
  <si>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</si>
  <si>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</si>
  <si>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</si>
  <si>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</si>
  <si>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</si>
  <si>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</si>
  <si>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</si>
  <si>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90004</t>
  </si>
  <si>
    <t>Utrzymanie zieleni w miastach i gminach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</si>
  <si>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</si>
  <si>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</si>
  <si>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</si>
  <si>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</si>
  <si>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</si>
  <si>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</si>
  <si>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</si>
  <si>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</si>
  <si>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</si>
  <si>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</si>
  <si>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</si>
  <si>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</si>
  <si>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>4260</t>
  </si>
  <si>
    <t>Zakup energii</t>
  </si>
  <si>
    <t>4270</t>
  </si>
  <si>
    <t>Zakup usług remontowych</t>
  </si>
  <si>
    <t>4300</t>
  </si>
  <si>
    <t>Zakup usług pozostałych</t>
  </si>
  <si>
    <t>90095</t>
  </si>
  <si>
    <t>Pozostała działalność</t>
  </si>
  <si>
    <t>4170</t>
  </si>
  <si>
    <t>Wynagrodzenia bezosobowe</t>
  </si>
  <si>
    <t>4260</t>
  </si>
  <si>
    <t>Zakup energii</t>
  </si>
  <si>
    <t>4300</t>
  </si>
  <si>
    <t>Zakup usług pozostałych</t>
  </si>
  <si>
    <t>4430</t>
  </si>
  <si>
    <t>Różne opłaty i składki</t>
  </si>
  <si>
    <t>921</t>
  </si>
  <si>
    <t>KULTURA I OCHRONA DZIEDZICTWA NARODOWEGO</t>
  </si>
  <si>
    <t>92109</t>
  </si>
  <si>
    <t>Domy i ośrodki kultury, świetlice i kluby</t>
  </si>
  <si>
    <t>92116</t>
  </si>
  <si>
    <t>Bibloteki</t>
  </si>
  <si>
    <t>2480</t>
  </si>
  <si>
    <t>Dotacja podmiotowa z budżetu dla samorządowej instyt.kultury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</si>
  <si>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</si>
  <si>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</si>
  <si>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</si>
  <si>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</si>
  <si>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</si>
  <si>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</si>
  <si>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>92601</t>
  </si>
  <si>
    <t>Obiekty sportowe</t>
  </si>
  <si>
    <t>-</t>
  </si>
  <si>
    <t>01095</t>
  </si>
  <si>
    <t>Zakup materiałów papierniczych do sprzętu drukarskiego                         i urządzeń kserograficznych</t>
  </si>
  <si>
    <t>Zakup materiałów papierniczych do sprzętu drukarskiego                        i urządzeń kserograficznych</t>
  </si>
  <si>
    <t>Nagrody o charakterze szczególnym nie zaliczane do wynagrodzeń</t>
  </si>
  <si>
    <t>Komendy Powiatowe Policji</t>
  </si>
  <si>
    <t>Rozliczenia z tytułu poręczeń i gwarancji udzielonych przez Skarb Państwa lub jednostkę samorządu terytorialnego</t>
  </si>
  <si>
    <t>Wypłaty z tytułu poręczeń i gwarancji</t>
  </si>
  <si>
    <t>Zakup materiałów papierniczych do sprzętu drukarskiego                            i urządzeń kserograficznych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</si>
  <si>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</si>
  <si>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</si>
  <si>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</si>
  <si>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 iepublicznej jednostki systemu oświaty</t>
  </si>
  <si>
    <t>Zakup materiałów papierniczych do sprzętu drukarskiego                             i urządzeń kserograficznych</t>
  </si>
  <si>
    <t>Programy polityki zdrowotnej</t>
  </si>
  <si>
    <t>Domy pomocy społecznej</t>
  </si>
  <si>
    <t>Zakup usług przez jednostki samorzadu terytrialonego od innych jednostek samorządu terytorialnego</t>
  </si>
  <si>
    <t>01008</t>
  </si>
  <si>
    <t>Melioracje wodne</t>
  </si>
  <si>
    <t>90078</t>
  </si>
  <si>
    <t>4309</t>
  </si>
  <si>
    <t>75107</t>
  </si>
  <si>
    <t>Wybory Prezydenta Rzeczypospolitej Polskiej</t>
  </si>
  <si>
    <t>8110</t>
  </si>
  <si>
    <t>Odsetki i dyskonto od skarbowych papierów wartościowych, kredytów i pożyczek oraz innych instrumentów finansowych, związanych z obsługą długu krajowego</t>
  </si>
  <si>
    <t>Odsetki od samorządowych papierów wartościowych lub zaciągniętych przez jednostkę samorządu terytorialnego kredytów i pożyczek</t>
  </si>
  <si>
    <t>Zadania w zakresie przeciwdziałania przemocy w rodzinie</t>
  </si>
  <si>
    <t>3119</t>
  </si>
  <si>
    <t>85216</t>
  </si>
  <si>
    <t>Zasiłki stałe</t>
  </si>
  <si>
    <t>4017</t>
  </si>
  <si>
    <t>4019</t>
  </si>
  <si>
    <t>4047</t>
  </si>
  <si>
    <t>4049</t>
  </si>
  <si>
    <t>4117</t>
  </si>
  <si>
    <t>4119</t>
  </si>
  <si>
    <t>4127</t>
  </si>
  <si>
    <t>4129</t>
  </si>
  <si>
    <t>4217</t>
  </si>
  <si>
    <t>4219</t>
  </si>
  <si>
    <t>4267</t>
  </si>
  <si>
    <t>4269</t>
  </si>
  <si>
    <t>4307</t>
  </si>
  <si>
    <t>4377</t>
  </si>
  <si>
    <t>4379</t>
  </si>
  <si>
    <t>4417</t>
  </si>
  <si>
    <t>4419</t>
  </si>
  <si>
    <t>90019</t>
  </si>
  <si>
    <t>Wpływy i wydatki związane z gromadzeniem środków z opłat i kar za korzystanie ze środowiska</t>
  </si>
  <si>
    <t>WYDATKI MAJĄTKOWE</t>
  </si>
  <si>
    <t>WYDATKI BIEŻĄCE</t>
  </si>
  <si>
    <t>RAZEM WYDATKI</t>
  </si>
  <si>
    <t xml:space="preserve">Sporządziła: M.Wróbel </t>
  </si>
  <si>
    <t>GOSPODARKA  MIESZKANIOWA</t>
  </si>
  <si>
    <t>6057</t>
  </si>
  <si>
    <t>Plan po zmianach na 2011 rok</t>
  </si>
  <si>
    <t>75056</t>
  </si>
  <si>
    <t>8090</t>
  </si>
  <si>
    <t>752</t>
  </si>
  <si>
    <t>75212</t>
  </si>
  <si>
    <t>OBRONA NARODOWA</t>
  </si>
  <si>
    <t>Pozostałe wydatki obronne</t>
  </si>
  <si>
    <t>4177</t>
  </si>
  <si>
    <t>4247</t>
  </si>
  <si>
    <t>3267</t>
  </si>
  <si>
    <t>Inne formy pomocy dla uczniów</t>
  </si>
  <si>
    <t>85415</t>
  </si>
  <si>
    <t>Pomoc materialna dla uczniów</t>
  </si>
  <si>
    <t>3240</t>
  </si>
  <si>
    <t>Stypendia dla uczniów</t>
  </si>
  <si>
    <t>3260</t>
  </si>
  <si>
    <t>60078</t>
  </si>
  <si>
    <t>Koszty emisji samorządowych papierów wartościowych oraz inne opłaty i prowizje</t>
  </si>
  <si>
    <t>Wykonanie planu wydatków  Gminy Jedlina-Zdrój za 2011 rok</t>
  </si>
  <si>
    <t>Wykonanie za rok 2010</t>
  </si>
  <si>
    <t>Wykonanie za rok 2011</t>
  </si>
  <si>
    <t>75109</t>
  </si>
  <si>
    <t>Wybory do rad gmin,rad powiatów i sejmików województw,wybory wójtów, burmistrzów i prezydentów miast oraz referenda gminne, powiatowe i wojeówdzkie.</t>
  </si>
  <si>
    <t>75411</t>
  </si>
  <si>
    <t>Komendy Powiatowe Państwowej Straży Pożarnej</t>
  </si>
  <si>
    <t>2710</t>
  </si>
  <si>
    <t>Dotacja celowa na pomoc finansową udzielaną między jednostkami samorządu terytorialnego na dofinansowanie własnych zadań bieżących.</t>
  </si>
  <si>
    <t>4757</t>
  </si>
  <si>
    <t>4759</t>
  </si>
  <si>
    <t>KULTURA  i OCHRONA DZIEDZICTWA NARODOWEGO</t>
  </si>
  <si>
    <t>4590</t>
  </si>
  <si>
    <t>Wydatki na zakupy inwestycyjne jednostek budżetowych</t>
  </si>
  <si>
    <t>Cmentarze</t>
  </si>
  <si>
    <t>Spis powszechny i inne</t>
  </si>
  <si>
    <t>Wybory do Sejmu i Senatu.</t>
  </si>
  <si>
    <t>75108</t>
  </si>
  <si>
    <t>Zwrot dotacji oraz płatności, w tym wykorzystanych niezgodnie z przeznaczeniem lub wykorzystanych z naruszeniem procedur, o których mowa w art. 184 ustawy, pobranych nienależnie lub w nadmiernej wysokości</t>
  </si>
  <si>
    <t>2910</t>
  </si>
  <si>
    <t>85205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</si>
</sst>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  <numFmt numFmtId="166" formatCode="#,##0.00_ ;\-#,##0.00\ "/>
  </numFmts>
  <fonts count="43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10" fontId="5" fillId="33" borderId="11" xfId="52" applyNumberFormat="1" applyFont="1" applyFill="1" applyBorder="1" applyAlignment="1" applyProtection="1">
      <alignment horizontal="center" vertical="center"/>
      <protection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10" fontId="3" fillId="0" borderId="12" xfId="52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 horizontal="center" vertical="center"/>
    </xf>
    <xf numFmtId="10" fontId="7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top"/>
    </xf>
    <xf numFmtId="10" fontId="3" fillId="34" borderId="11" xfId="52" applyNumberFormat="1" applyFont="1" applyFill="1" applyBorder="1" applyAlignment="1" applyProtection="1">
      <alignment horizontal="center" vertical="center"/>
      <protection/>
    </xf>
    <xf numFmtId="10" fontId="5" fillId="34" borderId="10" xfId="52" applyNumberFormat="1" applyFont="1" applyFill="1" applyBorder="1" applyAlignment="1" applyProtection="1">
      <alignment horizontal="center" vertical="center"/>
      <protection/>
    </xf>
    <xf numFmtId="10" fontId="5" fillId="34" borderId="11" xfId="0" applyNumberFormat="1" applyFont="1" applyFill="1" applyBorder="1" applyAlignment="1">
      <alignment horizontal="center" vertical="center"/>
    </xf>
    <xf numFmtId="10" fontId="5" fillId="34" borderId="11" xfId="52" applyNumberFormat="1" applyFont="1" applyFill="1" applyBorder="1" applyAlignment="1" applyProtection="1">
      <alignment horizontal="center" vertical="center"/>
      <protection/>
    </xf>
    <xf numFmtId="10" fontId="3" fillId="34" borderId="10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10" fontId="3" fillId="35" borderId="11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0" fontId="3" fillId="35" borderId="14" xfId="52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>
      <alignment horizontal="right" vertical="center"/>
    </xf>
    <xf numFmtId="10" fontId="3" fillId="34" borderId="14" xfId="52" applyNumberFormat="1" applyFont="1" applyFill="1" applyBorder="1" applyAlignment="1" applyProtection="1">
      <alignment horizontal="center" vertical="center"/>
      <protection/>
    </xf>
    <xf numFmtId="10" fontId="3" fillId="0" borderId="17" xfId="52" applyNumberFormat="1" applyFont="1" applyFill="1" applyBorder="1" applyAlignment="1" applyProtection="1">
      <alignment horizontal="center" vertical="center"/>
      <protection/>
    </xf>
    <xf numFmtId="1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/>
    </xf>
    <xf numFmtId="4" fontId="3" fillId="37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horizontal="right" vertical="center"/>
    </xf>
    <xf numFmtId="10" fontId="3" fillId="18" borderId="11" xfId="0" applyNumberFormat="1" applyFont="1" applyFill="1" applyBorder="1" applyAlignment="1">
      <alignment horizontal="center" vertical="top"/>
    </xf>
    <xf numFmtId="10" fontId="3" fillId="34" borderId="11" xfId="0" applyNumberFormat="1" applyFont="1" applyFill="1" applyBorder="1" applyAlignment="1">
      <alignment horizontal="center" vertical="top"/>
    </xf>
    <xf numFmtId="10" fontId="3" fillId="0" borderId="11" xfId="0" applyNumberFormat="1" applyFont="1" applyBorder="1" applyAlignment="1">
      <alignment horizontal="center" vertical="top"/>
    </xf>
    <xf numFmtId="10" fontId="3" fillId="12" borderId="11" xfId="0" applyNumberFormat="1" applyFont="1" applyFill="1" applyBorder="1" applyAlignment="1">
      <alignment horizontal="center" vertical="top"/>
    </xf>
    <xf numFmtId="10" fontId="3" fillId="34" borderId="18" xfId="52" applyNumberFormat="1" applyFont="1" applyFill="1" applyBorder="1" applyAlignment="1" applyProtection="1">
      <alignment horizontal="center" vertical="center"/>
      <protection/>
    </xf>
    <xf numFmtId="10" fontId="3" fillId="0" borderId="19" xfId="52" applyNumberFormat="1" applyFont="1" applyFill="1" applyBorder="1" applyAlignment="1" applyProtection="1">
      <alignment horizontal="center" vertical="center"/>
      <protection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" fontId="4" fillId="8" borderId="10" xfId="0" applyNumberFormat="1" applyFont="1" applyFill="1" applyBorder="1" applyAlignment="1">
      <alignment horizontal="right" vertical="top"/>
    </xf>
    <xf numFmtId="10" fontId="4" fillId="8" borderId="11" xfId="0" applyNumberFormat="1" applyFont="1" applyFill="1" applyBorder="1" applyAlignment="1">
      <alignment horizontal="center" vertical="top"/>
    </xf>
    <xf numFmtId="166" fontId="4" fillId="8" borderId="10" xfId="0" applyNumberFormat="1" applyFont="1" applyFill="1" applyBorder="1" applyAlignment="1">
      <alignment horizontal="right" vertical="top"/>
    </xf>
    <xf numFmtId="10" fontId="3" fillId="0" borderId="20" xfId="0" applyNumberFormat="1" applyFont="1" applyBorder="1" applyAlignment="1">
      <alignment horizontal="center" vertical="top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 horizontal="right" vertical="center"/>
    </xf>
    <xf numFmtId="10" fontId="3" fillId="8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/>
    </xf>
    <xf numFmtId="10" fontId="3" fillId="35" borderId="11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/>
    </xf>
    <xf numFmtId="4" fontId="3" fillId="2" borderId="10" xfId="0" applyNumberFormat="1" applyFont="1" applyFill="1" applyBorder="1" applyAlignment="1">
      <alignment horizontal="right" vertical="center"/>
    </xf>
    <xf numFmtId="10" fontId="3" fillId="2" borderId="11" xfId="0" applyNumberFormat="1" applyFont="1" applyFill="1" applyBorder="1" applyAlignment="1">
      <alignment horizontal="center" vertical="top"/>
    </xf>
    <xf numFmtId="10" fontId="3" fillId="18" borderId="21" xfId="0" applyNumberFormat="1" applyFont="1" applyFill="1" applyBorder="1" applyAlignment="1">
      <alignment horizontal="center" vertical="top"/>
    </xf>
    <xf numFmtId="165" fontId="3" fillId="0" borderId="19" xfId="52" applyNumberFormat="1" applyFont="1" applyFill="1" applyBorder="1" applyAlignment="1" applyProtection="1">
      <alignment horizontal="center" vertical="center"/>
      <protection/>
    </xf>
    <xf numFmtId="10" fontId="3" fillId="0" borderId="20" xfId="52" applyNumberFormat="1" applyFont="1" applyFill="1" applyBorder="1" applyAlignment="1" applyProtection="1">
      <alignment horizontal="center" vertical="center"/>
      <protection/>
    </xf>
    <xf numFmtId="10" fontId="3" fillId="35" borderId="10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horizontal="center" vertical="top"/>
    </xf>
    <xf numFmtId="4" fontId="4" fillId="34" borderId="20" xfId="0" applyNumberFormat="1" applyFont="1" applyFill="1" applyBorder="1" applyAlignment="1">
      <alignment horizontal="right" vertical="center"/>
    </xf>
    <xf numFmtId="10" fontId="4" fillId="34" borderId="22" xfId="52" applyNumberFormat="1" applyFont="1" applyFill="1" applyBorder="1" applyAlignment="1" applyProtection="1">
      <alignment horizontal="center" vertical="center"/>
      <protection/>
    </xf>
    <xf numFmtId="10" fontId="4" fillId="34" borderId="23" xfId="52" applyNumberFormat="1" applyFont="1" applyFill="1" applyBorder="1" applyAlignment="1" applyProtection="1">
      <alignment horizontal="center" vertical="center"/>
      <protection/>
    </xf>
    <xf numFmtId="4" fontId="3" fillId="33" borderId="15" xfId="0" applyNumberFormat="1" applyFont="1" applyFill="1" applyBorder="1" applyAlignment="1">
      <alignment horizontal="right" vertical="center"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34" borderId="14" xfId="52" applyNumberFormat="1" applyFont="1" applyFill="1" applyBorder="1" applyAlignment="1" applyProtection="1">
      <alignment horizontal="center" vertical="center"/>
      <protection/>
    </xf>
    <xf numFmtId="10" fontId="3" fillId="0" borderId="14" xfId="52" applyNumberFormat="1" applyFont="1" applyFill="1" applyBorder="1" applyAlignment="1" applyProtection="1">
      <alignment horizontal="center" vertical="center"/>
      <protection/>
    </xf>
    <xf numFmtId="10" fontId="5" fillId="0" borderId="15" xfId="52" applyNumberFormat="1" applyFont="1" applyFill="1" applyBorder="1" applyAlignment="1" applyProtection="1">
      <alignment horizontal="center" vertical="center"/>
      <protection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34" borderId="19" xfId="52" applyNumberFormat="1" applyFont="1" applyFill="1" applyBorder="1" applyAlignment="1" applyProtection="1">
      <alignment horizontal="center" vertical="center"/>
      <protection/>
    </xf>
    <xf numFmtId="10" fontId="3" fillId="34" borderId="19" xfId="0" applyNumberFormat="1" applyFont="1" applyFill="1" applyBorder="1" applyAlignment="1">
      <alignment horizontal="center" vertical="top"/>
    </xf>
    <xf numFmtId="10" fontId="5" fillId="34" borderId="14" xfId="52" applyNumberFormat="1" applyFont="1" applyFill="1" applyBorder="1" applyAlignment="1" applyProtection="1">
      <alignment horizontal="center" vertical="center"/>
      <protection/>
    </xf>
    <xf numFmtId="10" fontId="5" fillId="33" borderId="14" xfId="52" applyNumberFormat="1" applyFont="1" applyFill="1" applyBorder="1" applyAlignment="1" applyProtection="1">
      <alignment horizontal="center" vertical="center"/>
      <protection/>
    </xf>
    <xf numFmtId="10" fontId="5" fillId="33" borderId="14" xfId="0" applyNumberFormat="1" applyFont="1" applyFill="1" applyBorder="1" applyAlignment="1">
      <alignment horizontal="center" vertical="center"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0" borderId="15" xfId="52" applyNumberFormat="1" applyFont="1" applyFill="1" applyBorder="1" applyAlignment="1" applyProtection="1">
      <alignment horizontal="center" vertical="center"/>
      <protection/>
    </xf>
    <xf numFmtId="10" fontId="3" fillId="34" borderId="20" xfId="5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 horizontal="right" vertical="center"/>
    </xf>
    <xf numFmtId="10" fontId="3" fillId="34" borderId="14" xfId="0" applyNumberFormat="1" applyFont="1" applyFill="1" applyBorder="1" applyAlignment="1">
      <alignment horizontal="center" vertical="top"/>
    </xf>
    <xf numFmtId="10" fontId="3" fillId="0" borderId="14" xfId="0" applyNumberFormat="1" applyFont="1" applyBorder="1" applyAlignment="1">
      <alignment horizontal="center" vertical="top"/>
    </xf>
    <xf numFmtId="10" fontId="3" fillId="35" borderId="24" xfId="52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top"/>
    </xf>
    <xf numFmtId="4" fontId="3" fillId="35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top"/>
    </xf>
    <xf numFmtId="4" fontId="3" fillId="35" borderId="15" xfId="0" applyNumberFormat="1" applyFont="1" applyFill="1" applyBorder="1" applyAlignment="1">
      <alignment horizontal="right" vertical="center"/>
    </xf>
    <xf numFmtId="10" fontId="3" fillId="35" borderId="14" xfId="52" applyNumberFormat="1" applyFont="1" applyFill="1" applyBorder="1" applyAlignment="1" applyProtection="1">
      <alignment horizontal="center" vertical="center"/>
      <protection/>
    </xf>
    <xf numFmtId="10" fontId="3" fillId="39" borderId="11" xfId="0" applyNumberFormat="1" applyFont="1" applyFill="1" applyBorder="1" applyAlignment="1">
      <alignment horizontal="center" vertical="top"/>
    </xf>
    <xf numFmtId="9" fontId="5" fillId="0" borderId="10" xfId="52" applyFont="1" applyFill="1" applyBorder="1" applyAlignment="1" applyProtection="1">
      <alignment horizontal="center" vertical="center"/>
      <protection/>
    </xf>
    <xf numFmtId="10" fontId="5" fillId="33" borderId="18" xfId="52" applyNumberFormat="1" applyFont="1" applyFill="1" applyBorder="1" applyAlignment="1" applyProtection="1">
      <alignment horizontal="center" vertical="center"/>
      <protection/>
    </xf>
    <xf numFmtId="10" fontId="5" fillId="33" borderId="18" xfId="0" applyNumberFormat="1" applyFont="1" applyFill="1" applyBorder="1" applyAlignment="1">
      <alignment horizontal="center" vertical="center"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0" fontId="3" fillId="34" borderId="25" xfId="52" applyNumberFormat="1" applyFont="1" applyFill="1" applyBorder="1" applyAlignment="1" applyProtection="1">
      <alignment horizontal="center" vertical="center"/>
      <protection/>
    </xf>
    <xf numFmtId="10" fontId="3" fillId="12" borderId="26" xfId="0" applyNumberFormat="1" applyFont="1" applyFill="1" applyBorder="1" applyAlignment="1">
      <alignment horizontal="center" vertical="top"/>
    </xf>
    <xf numFmtId="10" fontId="3" fillId="0" borderId="14" xfId="0" applyNumberFormat="1" applyFont="1" applyBorder="1" applyAlignment="1">
      <alignment horizontal="center" vertical="top"/>
    </xf>
    <xf numFmtId="10" fontId="3" fillId="34" borderId="18" xfId="0" applyNumberFormat="1" applyFont="1" applyFill="1" applyBorder="1" applyAlignment="1">
      <alignment horizontal="center" vertical="top"/>
    </xf>
    <xf numFmtId="10" fontId="3" fillId="35" borderId="14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right" vertical="center"/>
    </xf>
    <xf numFmtId="10" fontId="6" fillId="0" borderId="14" xfId="52" applyNumberFormat="1" applyFont="1" applyFill="1" applyBorder="1" applyAlignment="1" applyProtection="1">
      <alignment horizontal="center" vertical="center"/>
      <protection/>
    </xf>
    <xf numFmtId="0" fontId="3" fillId="40" borderId="10" xfId="0" applyFont="1" applyFill="1" applyBorder="1" applyAlignment="1">
      <alignment horizontal="center" vertical="top"/>
    </xf>
    <xf numFmtId="4" fontId="3" fillId="40" borderId="10" xfId="0" applyNumberFormat="1" applyFont="1" applyFill="1" applyBorder="1" applyAlignment="1">
      <alignment horizontal="right" vertical="center"/>
    </xf>
    <xf numFmtId="10" fontId="3" fillId="40" borderId="11" xfId="52" applyNumberFormat="1" applyFont="1" applyFill="1" applyBorder="1" applyAlignment="1" applyProtection="1">
      <alignment horizontal="center" vertical="center"/>
      <protection/>
    </xf>
    <xf numFmtId="10" fontId="5" fillId="0" borderId="18" xfId="52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7" xfId="0" applyNumberFormat="1" applyFont="1" applyFill="1" applyBorder="1" applyAlignment="1">
      <alignment horizontal="center" vertical="top"/>
    </xf>
    <xf numFmtId="49" fontId="4" fillId="34" borderId="28" xfId="0" applyNumberFormat="1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left" vertical="top"/>
    </xf>
    <xf numFmtId="0" fontId="4" fillId="34" borderId="28" xfId="0" applyFont="1" applyFill="1" applyBorder="1" applyAlignment="1">
      <alignment horizontal="left" vertical="top"/>
    </xf>
    <xf numFmtId="49" fontId="3" fillId="0" borderId="15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49" fontId="3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horizontal="right" vertical="top"/>
    </xf>
    <xf numFmtId="49" fontId="3" fillId="0" borderId="28" xfId="0" applyNumberFormat="1" applyFont="1" applyBorder="1" applyAlignment="1">
      <alignment horizontal="right" vertical="top"/>
    </xf>
    <xf numFmtId="0" fontId="4" fillId="34" borderId="15" xfId="0" applyFont="1" applyFill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center"/>
    </xf>
    <xf numFmtId="49" fontId="4" fillId="34" borderId="20" xfId="0" applyNumberFormat="1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4" fillId="34" borderId="27" xfId="0" applyFont="1" applyFill="1" applyBorder="1" applyAlignment="1">
      <alignment horizontal="left" vertical="top"/>
    </xf>
    <xf numFmtId="0" fontId="4" fillId="34" borderId="28" xfId="0" applyFont="1" applyFill="1" applyBorder="1" applyAlignment="1">
      <alignment horizontal="left" vertical="top"/>
    </xf>
    <xf numFmtId="49" fontId="4" fillId="40" borderId="10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0" fontId="4" fillId="34" borderId="15" xfId="0" applyFont="1" applyFill="1" applyBorder="1" applyAlignment="1">
      <alignment horizontal="center" vertical="justify"/>
    </xf>
    <xf numFmtId="0" fontId="4" fillId="34" borderId="27" xfId="0" applyFont="1" applyFill="1" applyBorder="1" applyAlignment="1">
      <alignment horizontal="center" vertical="justify"/>
    </xf>
    <xf numFmtId="0" fontId="4" fillId="34" borderId="28" xfId="0" applyFont="1" applyFill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13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3" fillId="8" borderId="15" xfId="0" applyFont="1" applyFill="1" applyBorder="1" applyAlignment="1">
      <alignment horizontal="center" vertical="top"/>
    </xf>
    <xf numFmtId="0" fontId="3" fillId="8" borderId="27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0" fontId="8" fillId="8" borderId="15" xfId="0" applyFont="1" applyFill="1" applyBorder="1" applyAlignment="1">
      <alignment horizontal="center" vertical="top"/>
    </xf>
    <xf numFmtId="0" fontId="8" fillId="8" borderId="27" xfId="0" applyFont="1" applyFill="1" applyBorder="1" applyAlignment="1">
      <alignment horizontal="center" vertical="top"/>
    </xf>
    <xf numFmtId="0" fontId="8" fillId="8" borderId="28" xfId="0" applyFont="1" applyFill="1" applyBorder="1" applyAlignment="1">
      <alignment horizontal="center" vertical="top"/>
    </xf>
    <xf numFmtId="0" fontId="4" fillId="4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49" fontId="4" fillId="42" borderId="10" xfId="0" applyNumberFormat="1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justify" vertical="center" wrapText="1"/>
    </xf>
    <xf numFmtId="0" fontId="3" fillId="35" borderId="27" xfId="0" applyFont="1" applyFill="1" applyBorder="1" applyAlignment="1">
      <alignment horizontal="justify" vertical="center" wrapText="1"/>
    </xf>
    <xf numFmtId="0" fontId="3" fillId="35" borderId="28" xfId="0" applyFont="1" applyFill="1" applyBorder="1" applyAlignment="1">
      <alignment horizontal="justify" vertical="center" wrapText="1"/>
    </xf>
    <xf numFmtId="49" fontId="3" fillId="35" borderId="15" xfId="0" applyNumberFormat="1" applyFont="1" applyFill="1" applyBorder="1" applyAlignment="1">
      <alignment horizontal="right" vertical="top"/>
    </xf>
    <xf numFmtId="49" fontId="3" fillId="35" borderId="27" xfId="0" applyNumberFormat="1" applyFont="1" applyFill="1" applyBorder="1" applyAlignment="1">
      <alignment horizontal="right" vertical="top"/>
    </xf>
    <xf numFmtId="49" fontId="3" fillId="35" borderId="28" xfId="0" applyNumberFormat="1" applyFont="1" applyFill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86"/>
  <sheetViews>
    <sheetView tabSelected="1" view="pageLayout" workbookViewId="0" topLeftCell="C452">
      <selection activeCell="L181" sqref="L181:M181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5" width="11.7109375" style="1" bestFit="1" customWidth="1"/>
    <col min="16" max="16384" width="9.00390625" style="1" customWidth="1"/>
  </cols>
  <sheetData>
    <row r="1" ht="4.5" customHeight="1"/>
    <row r="2" ht="12.75" customHeight="1" hidden="1"/>
    <row r="3" ht="12.75" hidden="1"/>
    <row r="4" ht="12.75" hidden="1"/>
    <row r="5" spans="2:14" ht="4.5" customHeight="1">
      <c r="B5" s="176" t="s">
        <v>569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4" ht="12.75" customHeight="1" hidden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2:14" ht="12.75" customHeight="1" hidden="1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2:14" ht="12.7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2:14" ht="12.7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2:14" ht="12.7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2:14" ht="12.75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2:15" ht="46.5" customHeight="1">
      <c r="B12" s="179" t="s">
        <v>0</v>
      </c>
      <c r="C12" s="179"/>
      <c r="D12" s="179"/>
      <c r="E12" s="179" t="s">
        <v>1</v>
      </c>
      <c r="F12" s="179"/>
      <c r="G12" s="179"/>
      <c r="H12" s="3"/>
      <c r="I12" s="180" t="s">
        <v>570</v>
      </c>
      <c r="J12" s="180" t="s">
        <v>551</v>
      </c>
      <c r="K12" s="180" t="s">
        <v>571</v>
      </c>
      <c r="L12" s="181" t="s">
        <v>2</v>
      </c>
      <c r="M12" s="180" t="s">
        <v>3</v>
      </c>
      <c r="N12" s="4"/>
      <c r="O12" s="5"/>
    </row>
    <row r="13" spans="2:15" ht="12.75">
      <c r="B13" s="2" t="s">
        <v>4</v>
      </c>
      <c r="C13" s="2" t="s">
        <v>5</v>
      </c>
      <c r="D13" s="6" t="s">
        <v>6</v>
      </c>
      <c r="E13" s="179"/>
      <c r="F13" s="179"/>
      <c r="G13" s="179"/>
      <c r="H13" s="3"/>
      <c r="I13" s="180"/>
      <c r="J13" s="180"/>
      <c r="K13" s="180"/>
      <c r="L13" s="181"/>
      <c r="M13" s="180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175">
        <v>4</v>
      </c>
      <c r="F14" s="175"/>
      <c r="G14" s="175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30" customHeight="1">
      <c r="B15" s="204"/>
      <c r="C15" s="205"/>
      <c r="D15" s="206"/>
      <c r="E15" s="207" t="s">
        <v>545</v>
      </c>
      <c r="F15" s="208"/>
      <c r="G15" s="209"/>
      <c r="H15" s="48"/>
      <c r="I15" s="61">
        <f>SUM(I16,I19,I27,I32,I36,I42,I45,I50,I53,I62,I65)</f>
        <v>5204852.49</v>
      </c>
      <c r="J15" s="61">
        <f>SUM(J16,J19,J27,J32,J36,J42,J45,J50,J53,J62,J65)</f>
        <v>7505600</v>
      </c>
      <c r="K15" s="61">
        <f>SUM(K16,K19,K27,K32,K36,K42,K45,K50,K53,K62,K65)</f>
        <v>6227780.479999999</v>
      </c>
      <c r="L15" s="60">
        <f aca="true" t="shared" si="0" ref="L15:L41">K15/J15</f>
        <v>0.8297511831166061</v>
      </c>
      <c r="M15" s="60">
        <f>K15/K481</f>
        <v>0.3409324025259433</v>
      </c>
    </row>
    <row r="16" spans="2:13" ht="12.75">
      <c r="B16" s="139" t="s">
        <v>7</v>
      </c>
      <c r="C16" s="139"/>
      <c r="D16" s="139"/>
      <c r="E16" s="141" t="s">
        <v>8</v>
      </c>
      <c r="F16" s="141"/>
      <c r="G16" s="141"/>
      <c r="H16" s="4"/>
      <c r="I16" s="33">
        <f aca="true" t="shared" si="1" ref="I16:K17">SUM(I17)</f>
        <v>0</v>
      </c>
      <c r="J16" s="33">
        <f t="shared" si="1"/>
        <v>60000</v>
      </c>
      <c r="K16" s="33">
        <f t="shared" si="1"/>
        <v>53683.92</v>
      </c>
      <c r="L16" s="52">
        <f t="shared" si="0"/>
        <v>0.894732</v>
      </c>
      <c r="M16" s="52">
        <f>K16/K481</f>
        <v>0.0029388620683384365</v>
      </c>
    </row>
    <row r="17" spans="2:13" ht="12.75">
      <c r="B17" s="137" t="s">
        <v>513</v>
      </c>
      <c r="C17" s="134"/>
      <c r="D17" s="134"/>
      <c r="E17" s="136" t="s">
        <v>514</v>
      </c>
      <c r="F17" s="136"/>
      <c r="G17" s="136"/>
      <c r="H17" s="49"/>
      <c r="I17" s="50">
        <f t="shared" si="1"/>
        <v>0</v>
      </c>
      <c r="J17" s="50">
        <f t="shared" si="1"/>
        <v>60000</v>
      </c>
      <c r="K17" s="50">
        <f t="shared" si="1"/>
        <v>53683.92</v>
      </c>
      <c r="L17" s="53">
        <f t="shared" si="0"/>
        <v>0.894732</v>
      </c>
      <c r="M17" s="54">
        <f>K17/K481</f>
        <v>0.0029388620683384365</v>
      </c>
    </row>
    <row r="18" spans="2:13" ht="12.75">
      <c r="B18" s="127" t="s">
        <v>54</v>
      </c>
      <c r="C18" s="127"/>
      <c r="D18" s="127"/>
      <c r="E18" s="130" t="s">
        <v>55</v>
      </c>
      <c r="F18" s="130"/>
      <c r="G18" s="130"/>
      <c r="H18" s="40"/>
      <c r="I18" s="41">
        <v>0</v>
      </c>
      <c r="J18" s="41">
        <v>60000</v>
      </c>
      <c r="K18" s="41">
        <v>53683.92</v>
      </c>
      <c r="L18" s="54">
        <f t="shared" si="0"/>
        <v>0.894732</v>
      </c>
      <c r="M18" s="54">
        <f>K18/K481</f>
        <v>0.0029388620683384365</v>
      </c>
    </row>
    <row r="19" spans="2:13" ht="12.75">
      <c r="B19" s="139" t="s">
        <v>30</v>
      </c>
      <c r="C19" s="139"/>
      <c r="D19" s="139"/>
      <c r="E19" s="141" t="s">
        <v>31</v>
      </c>
      <c r="F19" s="141"/>
      <c r="G19" s="141"/>
      <c r="H19" s="4"/>
      <c r="I19" s="33">
        <f>SUM(I20,I25)</f>
        <v>1392911.74</v>
      </c>
      <c r="J19" s="33">
        <f>SUM(J20,J25)</f>
        <v>3157000</v>
      </c>
      <c r="K19" s="33">
        <f>SUM(K20,K25)</f>
        <v>2509803.38</v>
      </c>
      <c r="L19" s="52">
        <f t="shared" si="0"/>
        <v>0.7949963192904655</v>
      </c>
      <c r="M19" s="52">
        <f>K19/K481</f>
        <v>0.13739618776850868</v>
      </c>
    </row>
    <row r="20" spans="2:13" ht="12.75">
      <c r="B20" s="134" t="s">
        <v>32</v>
      </c>
      <c r="C20" s="134"/>
      <c r="D20" s="134"/>
      <c r="E20" s="136" t="s">
        <v>33</v>
      </c>
      <c r="F20" s="136"/>
      <c r="G20" s="136"/>
      <c r="H20" s="24"/>
      <c r="I20" s="34">
        <f>SUM(I21:I24)</f>
        <v>1392911.74</v>
      </c>
      <c r="J20" s="34">
        <f>SUM(J21:J24)</f>
        <v>3085000</v>
      </c>
      <c r="K20" s="34">
        <f>SUM(K21:K24)</f>
        <v>2438729.79</v>
      </c>
      <c r="L20" s="53">
        <f t="shared" si="0"/>
        <v>0.7905120875202594</v>
      </c>
      <c r="M20" s="53">
        <f>K20/K481</f>
        <v>0.13350534899012517</v>
      </c>
    </row>
    <row r="21" spans="2:13" ht="12.75">
      <c r="B21" s="127" t="s">
        <v>54</v>
      </c>
      <c r="C21" s="127"/>
      <c r="D21" s="127"/>
      <c r="E21" s="130" t="s">
        <v>55</v>
      </c>
      <c r="F21" s="130"/>
      <c r="G21" s="130"/>
      <c r="H21" s="11"/>
      <c r="I21" s="35">
        <v>272736.75</v>
      </c>
      <c r="J21" s="35">
        <v>810000</v>
      </c>
      <c r="K21" s="35">
        <v>799651.97</v>
      </c>
      <c r="L21" s="54">
        <f t="shared" si="0"/>
        <v>0.9872246543209876</v>
      </c>
      <c r="M21" s="54">
        <f>K21/K481</f>
        <v>0.043775991814776295</v>
      </c>
    </row>
    <row r="22" spans="2:13" ht="12.75">
      <c r="B22" s="127" t="s">
        <v>550</v>
      </c>
      <c r="C22" s="127"/>
      <c r="D22" s="127"/>
      <c r="E22" s="130" t="s">
        <v>55</v>
      </c>
      <c r="F22" s="130"/>
      <c r="G22" s="130"/>
      <c r="H22" s="11"/>
      <c r="I22" s="35">
        <v>550536.4</v>
      </c>
      <c r="J22" s="35">
        <v>1185000</v>
      </c>
      <c r="K22" s="35">
        <v>847871.42</v>
      </c>
      <c r="L22" s="54">
        <f t="shared" si="0"/>
        <v>0.7155033080168777</v>
      </c>
      <c r="M22" s="54">
        <f>K22/K481</f>
        <v>0.04641570800094791</v>
      </c>
    </row>
    <row r="23" spans="2:13" ht="12.75">
      <c r="B23" s="127" t="s">
        <v>56</v>
      </c>
      <c r="C23" s="127"/>
      <c r="D23" s="127"/>
      <c r="E23" s="130" t="s">
        <v>55</v>
      </c>
      <c r="F23" s="130"/>
      <c r="G23" s="130"/>
      <c r="H23" s="11"/>
      <c r="I23" s="35">
        <v>569638.59</v>
      </c>
      <c r="J23" s="35">
        <v>1080000</v>
      </c>
      <c r="K23" s="35">
        <v>781206.4</v>
      </c>
      <c r="L23" s="54">
        <f t="shared" si="0"/>
        <v>0.7233392592592592</v>
      </c>
      <c r="M23" s="54">
        <f>K23/K481</f>
        <v>0.042766211120633967</v>
      </c>
    </row>
    <row r="24" spans="2:13" ht="12.75">
      <c r="B24" s="126" t="s">
        <v>176</v>
      </c>
      <c r="C24" s="127"/>
      <c r="D24" s="127"/>
      <c r="E24" s="132" t="s">
        <v>582</v>
      </c>
      <c r="F24" s="130"/>
      <c r="G24" s="130"/>
      <c r="H24" s="11"/>
      <c r="I24" s="35">
        <v>0</v>
      </c>
      <c r="J24" s="35">
        <v>10000</v>
      </c>
      <c r="K24" s="35">
        <v>10000</v>
      </c>
      <c r="L24" s="54">
        <f t="shared" si="0"/>
        <v>1</v>
      </c>
      <c r="M24" s="54">
        <f>K24/K481</f>
        <v>0.0005474380537670194</v>
      </c>
    </row>
    <row r="25" spans="2:13" ht="12.75">
      <c r="B25" s="137" t="s">
        <v>567</v>
      </c>
      <c r="C25" s="134"/>
      <c r="D25" s="134"/>
      <c r="E25" s="136" t="s">
        <v>73</v>
      </c>
      <c r="F25" s="136"/>
      <c r="G25" s="136"/>
      <c r="H25" s="24"/>
      <c r="I25" s="34">
        <f>SUM(I26)</f>
        <v>0</v>
      </c>
      <c r="J25" s="34">
        <f>SUM(J26)</f>
        <v>72000</v>
      </c>
      <c r="K25" s="34">
        <f>SUM(K26)</f>
        <v>71073.59</v>
      </c>
      <c r="L25" s="53">
        <f>K25/J25</f>
        <v>0.9871331944444444</v>
      </c>
      <c r="M25" s="53">
        <f>K25/K481</f>
        <v>0.003890838778383509</v>
      </c>
    </row>
    <row r="26" spans="2:13" ht="12.75">
      <c r="B26" s="127" t="s">
        <v>54</v>
      </c>
      <c r="C26" s="127"/>
      <c r="D26" s="127"/>
      <c r="E26" s="130" t="s">
        <v>55</v>
      </c>
      <c r="F26" s="130"/>
      <c r="G26" s="130"/>
      <c r="H26" s="11"/>
      <c r="I26" s="35">
        <v>0</v>
      </c>
      <c r="J26" s="35">
        <v>72000</v>
      </c>
      <c r="K26" s="35">
        <v>71073.59</v>
      </c>
      <c r="L26" s="54">
        <f>K26/J26</f>
        <v>0.9871331944444444</v>
      </c>
      <c r="M26" s="54">
        <f>K26/K481</f>
        <v>0.003890838778383509</v>
      </c>
    </row>
    <row r="27" spans="2:13" ht="12.75">
      <c r="B27" s="139" t="s">
        <v>57</v>
      </c>
      <c r="C27" s="139"/>
      <c r="D27" s="139"/>
      <c r="E27" s="141" t="s">
        <v>58</v>
      </c>
      <c r="F27" s="141"/>
      <c r="G27" s="141"/>
      <c r="H27" s="4"/>
      <c r="I27" s="33">
        <f>SUM(I28)</f>
        <v>2513472.99</v>
      </c>
      <c r="J27" s="33">
        <f>SUM(J28)</f>
        <v>2686000</v>
      </c>
      <c r="K27" s="33">
        <f>SUM(K28)</f>
        <v>2365415.95</v>
      </c>
      <c r="L27" s="55">
        <f t="shared" si="0"/>
        <v>0.8806462956068504</v>
      </c>
      <c r="M27" s="55">
        <f>K27/K481</f>
        <v>0.12949187040174653</v>
      </c>
    </row>
    <row r="28" spans="2:13" ht="12.75">
      <c r="B28" s="134" t="s">
        <v>59</v>
      </c>
      <c r="C28" s="134"/>
      <c r="D28" s="134"/>
      <c r="E28" s="136" t="s">
        <v>60</v>
      </c>
      <c r="F28" s="136"/>
      <c r="G28" s="136"/>
      <c r="H28" s="24"/>
      <c r="I28" s="34">
        <f>SUM(I29:I31)</f>
        <v>2513472.99</v>
      </c>
      <c r="J28" s="34">
        <f>SUM(J29:J31)</f>
        <v>2686000</v>
      </c>
      <c r="K28" s="34">
        <f>SUM(K29:K31)</f>
        <v>2365415.95</v>
      </c>
      <c r="L28" s="53">
        <f t="shared" si="0"/>
        <v>0.8806462956068504</v>
      </c>
      <c r="M28" s="53">
        <f>K28/K481</f>
        <v>0.12949187040174653</v>
      </c>
    </row>
    <row r="29" spans="2:13" ht="12.75">
      <c r="B29" s="127" t="s">
        <v>54</v>
      </c>
      <c r="C29" s="127"/>
      <c r="D29" s="127"/>
      <c r="E29" s="130" t="s">
        <v>55</v>
      </c>
      <c r="F29" s="130"/>
      <c r="G29" s="130"/>
      <c r="H29" s="11"/>
      <c r="I29" s="35">
        <v>37745</v>
      </c>
      <c r="J29" s="35">
        <v>0</v>
      </c>
      <c r="K29" s="35">
        <v>0</v>
      </c>
      <c r="L29" s="54" t="s">
        <v>13</v>
      </c>
      <c r="M29" s="54" t="s">
        <v>13</v>
      </c>
    </row>
    <row r="30" spans="2:13" ht="12.75">
      <c r="B30" s="127" t="s">
        <v>550</v>
      </c>
      <c r="C30" s="127"/>
      <c r="D30" s="127"/>
      <c r="E30" s="130" t="s">
        <v>55</v>
      </c>
      <c r="F30" s="130"/>
      <c r="G30" s="130"/>
      <c r="H30" s="11"/>
      <c r="I30" s="35">
        <v>1528627.08</v>
      </c>
      <c r="J30" s="35">
        <v>1692000</v>
      </c>
      <c r="K30" s="35">
        <v>1579150.21</v>
      </c>
      <c r="L30" s="54">
        <f t="shared" si="0"/>
        <v>0.9333039066193853</v>
      </c>
      <c r="M30" s="54">
        <f>K30/K481</f>
        <v>0.08644869175681799</v>
      </c>
    </row>
    <row r="31" spans="2:13" ht="12.75">
      <c r="B31" s="127" t="s">
        <v>56</v>
      </c>
      <c r="C31" s="127"/>
      <c r="D31" s="127"/>
      <c r="E31" s="130" t="s">
        <v>55</v>
      </c>
      <c r="F31" s="130"/>
      <c r="G31" s="130"/>
      <c r="H31" s="11"/>
      <c r="I31" s="35">
        <v>947100.91</v>
      </c>
      <c r="J31" s="35">
        <v>994000</v>
      </c>
      <c r="K31" s="35">
        <v>786265.74</v>
      </c>
      <c r="L31" s="54">
        <f t="shared" si="0"/>
        <v>0.7910118108651911</v>
      </c>
      <c r="M31" s="54">
        <f>K31/K481</f>
        <v>0.04304317864492853</v>
      </c>
    </row>
    <row r="32" spans="2:13" ht="12.75">
      <c r="B32" s="212" t="s">
        <v>61</v>
      </c>
      <c r="C32" s="212"/>
      <c r="D32" s="212"/>
      <c r="E32" s="210" t="s">
        <v>549</v>
      </c>
      <c r="F32" s="210"/>
      <c r="G32" s="210"/>
      <c r="H32" s="63"/>
      <c r="I32" s="64">
        <f>SUM(I33)</f>
        <v>5226.48</v>
      </c>
      <c r="J32" s="64">
        <f>SUM(J33)</f>
        <v>186300</v>
      </c>
      <c r="K32" s="64">
        <f>SUM(K33)</f>
        <v>2239.92</v>
      </c>
      <c r="L32" s="65">
        <f>K32/J32</f>
        <v>0.012023188405797101</v>
      </c>
      <c r="M32" s="65">
        <f>K32/K481</f>
        <v>0.0001226217445393822</v>
      </c>
    </row>
    <row r="33" spans="2:13" ht="12.75">
      <c r="B33" s="137" t="s">
        <v>63</v>
      </c>
      <c r="C33" s="134"/>
      <c r="D33" s="134"/>
      <c r="E33" s="211" t="s">
        <v>64</v>
      </c>
      <c r="F33" s="211"/>
      <c r="G33" s="211"/>
      <c r="H33" s="68"/>
      <c r="I33" s="69">
        <f>SUM(I34:I35)</f>
        <v>5226.48</v>
      </c>
      <c r="J33" s="69">
        <f>SUM(J34:J35)</f>
        <v>186300</v>
      </c>
      <c r="K33" s="69">
        <f>SUM(K34:K35)</f>
        <v>2239.92</v>
      </c>
      <c r="L33" s="70">
        <f>K33/J33</f>
        <v>0.012023188405797101</v>
      </c>
      <c r="M33" s="70">
        <f>K33/K481</f>
        <v>0.0001226217445393822</v>
      </c>
    </row>
    <row r="34" spans="2:13" ht="12.75">
      <c r="B34" s="127" t="s">
        <v>550</v>
      </c>
      <c r="C34" s="127"/>
      <c r="D34" s="127"/>
      <c r="E34" s="130" t="s">
        <v>55</v>
      </c>
      <c r="F34" s="130"/>
      <c r="G34" s="130"/>
      <c r="H34" s="66"/>
      <c r="I34" s="39">
        <v>0</v>
      </c>
      <c r="J34" s="39">
        <v>121000</v>
      </c>
      <c r="K34" s="39">
        <v>1317.07</v>
      </c>
      <c r="L34" s="67">
        <f>K34/J34:J37</f>
        <v>0.010884876033057852</v>
      </c>
      <c r="M34" s="67">
        <f>K34/K481</f>
        <v>7.210142374749282E-05</v>
      </c>
    </row>
    <row r="35" spans="2:13" ht="12.75">
      <c r="B35" s="127" t="s">
        <v>56</v>
      </c>
      <c r="C35" s="127"/>
      <c r="D35" s="127"/>
      <c r="E35" s="130" t="s">
        <v>55</v>
      </c>
      <c r="F35" s="130"/>
      <c r="G35" s="130"/>
      <c r="H35" s="66"/>
      <c r="I35" s="39">
        <v>5226.48</v>
      </c>
      <c r="J35" s="39">
        <v>65300</v>
      </c>
      <c r="K35" s="39">
        <v>922.85</v>
      </c>
      <c r="L35" s="67">
        <f>K35/J35</f>
        <v>0.014132465543644716</v>
      </c>
      <c r="M35" s="67">
        <f>K35/K481</f>
        <v>5.052032079188938E-05</v>
      </c>
    </row>
    <row r="36" spans="2:13" ht="12.75">
      <c r="B36" s="139" t="s">
        <v>84</v>
      </c>
      <c r="C36" s="139"/>
      <c r="D36" s="139"/>
      <c r="E36" s="141" t="s">
        <v>85</v>
      </c>
      <c r="F36" s="141"/>
      <c r="G36" s="141"/>
      <c r="H36" s="4"/>
      <c r="I36" s="33">
        <f>SUM(I37,I39)</f>
        <v>68627.46</v>
      </c>
      <c r="J36" s="33">
        <f>SUM(J37,J39)</f>
        <v>72000</v>
      </c>
      <c r="K36" s="51">
        <f>SUM(K37,K39)</f>
        <v>59397.16</v>
      </c>
      <c r="L36" s="55">
        <f t="shared" si="0"/>
        <v>0.8249605555555556</v>
      </c>
      <c r="M36" s="55">
        <f>K36/K481</f>
        <v>0.0032516265669688253</v>
      </c>
    </row>
    <row r="37" spans="2:13" ht="12.75">
      <c r="B37" s="134" t="s">
        <v>86</v>
      </c>
      <c r="C37" s="134"/>
      <c r="D37" s="134"/>
      <c r="E37" s="136" t="s">
        <v>87</v>
      </c>
      <c r="F37" s="136"/>
      <c r="G37" s="136"/>
      <c r="H37" s="24"/>
      <c r="I37" s="34">
        <f>SUM(I38)</f>
        <v>49916.3</v>
      </c>
      <c r="J37" s="34">
        <f>SUM(J38)</f>
        <v>52000</v>
      </c>
      <c r="K37" s="34">
        <f>SUM(K38)</f>
        <v>45402.36</v>
      </c>
      <c r="L37" s="53">
        <f t="shared" si="0"/>
        <v>0.8731223076923077</v>
      </c>
      <c r="M37" s="53">
        <f>K37/K481</f>
        <v>0.0024854979594829568</v>
      </c>
    </row>
    <row r="38" spans="2:13" ht="12.75">
      <c r="B38" s="127" t="s">
        <v>54</v>
      </c>
      <c r="C38" s="127"/>
      <c r="D38" s="127"/>
      <c r="E38" s="130" t="s">
        <v>55</v>
      </c>
      <c r="F38" s="130"/>
      <c r="G38" s="130"/>
      <c r="H38" s="11"/>
      <c r="I38" s="35">
        <v>49916.3</v>
      </c>
      <c r="J38" s="35">
        <v>52000</v>
      </c>
      <c r="K38" s="35">
        <v>45402.36</v>
      </c>
      <c r="L38" s="54">
        <f t="shared" si="0"/>
        <v>0.8731223076923077</v>
      </c>
      <c r="M38" s="54">
        <f>K38/K481</f>
        <v>0.0024854979594829568</v>
      </c>
    </row>
    <row r="39" spans="2:13" ht="12.75">
      <c r="B39" s="134" t="s">
        <v>90</v>
      </c>
      <c r="C39" s="134"/>
      <c r="D39" s="134"/>
      <c r="E39" s="135" t="s">
        <v>583</v>
      </c>
      <c r="F39" s="136"/>
      <c r="G39" s="136"/>
      <c r="H39" s="24"/>
      <c r="I39" s="34">
        <f>SUM(I40:I41)</f>
        <v>18711.16</v>
      </c>
      <c r="J39" s="34">
        <f>SUM(J40:J41)</f>
        <v>20000</v>
      </c>
      <c r="K39" s="34">
        <f>SUM(K40:K41)</f>
        <v>13994.8</v>
      </c>
      <c r="L39" s="118">
        <f t="shared" si="0"/>
        <v>0.6997399999999999</v>
      </c>
      <c r="M39" s="118">
        <f>K39/K481</f>
        <v>0.0007661286074858682</v>
      </c>
    </row>
    <row r="40" spans="2:13" ht="12.75">
      <c r="B40" s="127" t="s">
        <v>54</v>
      </c>
      <c r="C40" s="127"/>
      <c r="D40" s="127"/>
      <c r="E40" s="130" t="s">
        <v>55</v>
      </c>
      <c r="F40" s="130"/>
      <c r="G40" s="130"/>
      <c r="H40" s="11"/>
      <c r="I40" s="35">
        <v>18711.16</v>
      </c>
      <c r="J40" s="35">
        <v>8500</v>
      </c>
      <c r="K40" s="37">
        <v>6057.47</v>
      </c>
      <c r="L40" s="119">
        <f>K40/J40</f>
        <v>0.7126435294117648</v>
      </c>
      <c r="M40" s="119">
        <f>K40/K481</f>
        <v>0.0003316089587552107</v>
      </c>
    </row>
    <row r="41" spans="2:13" ht="12.75">
      <c r="B41" s="126" t="s">
        <v>176</v>
      </c>
      <c r="C41" s="127"/>
      <c r="D41" s="127"/>
      <c r="E41" s="130" t="s">
        <v>177</v>
      </c>
      <c r="F41" s="130"/>
      <c r="G41" s="130"/>
      <c r="H41" s="11"/>
      <c r="I41" s="35">
        <v>0</v>
      </c>
      <c r="J41" s="35">
        <v>11500</v>
      </c>
      <c r="K41" s="37">
        <v>7937.33</v>
      </c>
      <c r="L41" s="117">
        <f t="shared" si="0"/>
        <v>0.6902026086956522</v>
      </c>
      <c r="M41" s="117">
        <f>K41/K481</f>
        <v>0.0004345196487306576</v>
      </c>
    </row>
    <row r="42" spans="2:13" ht="12.75">
      <c r="B42" s="139" t="s">
        <v>97</v>
      </c>
      <c r="C42" s="139"/>
      <c r="D42" s="139"/>
      <c r="E42" s="141" t="s">
        <v>98</v>
      </c>
      <c r="F42" s="141"/>
      <c r="G42" s="141"/>
      <c r="H42" s="4"/>
      <c r="I42" s="33">
        <f>SUM(I43)</f>
        <v>12520.79</v>
      </c>
      <c r="J42" s="33">
        <f>SUM(J43)</f>
        <v>0</v>
      </c>
      <c r="K42" s="33">
        <f>SUM(K43)</f>
        <v>0</v>
      </c>
      <c r="L42" s="116" t="s">
        <v>13</v>
      </c>
      <c r="M42" s="116" t="s">
        <v>13</v>
      </c>
    </row>
    <row r="43" spans="2:13" ht="12.75">
      <c r="B43" s="134" t="s">
        <v>129</v>
      </c>
      <c r="C43" s="134"/>
      <c r="D43" s="134"/>
      <c r="E43" s="136" t="s">
        <v>130</v>
      </c>
      <c r="F43" s="136"/>
      <c r="G43" s="136"/>
      <c r="H43" s="24"/>
      <c r="I43" s="34">
        <f>SUM(I44:I44)</f>
        <v>12520.79</v>
      </c>
      <c r="J43" s="34">
        <f>SUM(J44:J44)</f>
        <v>0</v>
      </c>
      <c r="K43" s="34">
        <f>SUM(K44:K44)</f>
        <v>0</v>
      </c>
      <c r="L43" s="88" t="s">
        <v>13</v>
      </c>
      <c r="M43" s="88" t="s">
        <v>13</v>
      </c>
    </row>
    <row r="44" spans="2:13" ht="12.75">
      <c r="B44" s="127" t="s">
        <v>176</v>
      </c>
      <c r="C44" s="127"/>
      <c r="D44" s="127"/>
      <c r="E44" s="130" t="s">
        <v>177</v>
      </c>
      <c r="F44" s="130"/>
      <c r="G44" s="130"/>
      <c r="H44" s="11"/>
      <c r="I44" s="35">
        <v>12520.79</v>
      </c>
      <c r="J44" s="35">
        <v>0</v>
      </c>
      <c r="K44" s="35">
        <v>0</v>
      </c>
      <c r="L44" s="62" t="s">
        <v>13</v>
      </c>
      <c r="M44" s="62" t="s">
        <v>13</v>
      </c>
    </row>
    <row r="45" spans="2:13" ht="12.75">
      <c r="B45" s="139" t="s">
        <v>223</v>
      </c>
      <c r="C45" s="139"/>
      <c r="D45" s="139"/>
      <c r="E45" s="141" t="s">
        <v>224</v>
      </c>
      <c r="F45" s="141"/>
      <c r="G45" s="141"/>
      <c r="H45" s="4"/>
      <c r="I45" s="33">
        <f>SUM(I46,I48)</f>
        <v>192989.09</v>
      </c>
      <c r="J45" s="33">
        <f>SUM(J46,J48)</f>
        <v>0</v>
      </c>
      <c r="K45" s="33">
        <f>SUM(K46,K48)</f>
        <v>0</v>
      </c>
      <c r="L45" s="71" t="s">
        <v>13</v>
      </c>
      <c r="M45" s="71" t="s">
        <v>13</v>
      </c>
    </row>
    <row r="46" spans="2:13" ht="12.75">
      <c r="B46" s="134" t="s">
        <v>225</v>
      </c>
      <c r="C46" s="134"/>
      <c r="D46" s="134"/>
      <c r="E46" s="136" t="s">
        <v>226</v>
      </c>
      <c r="F46" s="136"/>
      <c r="G46" s="136"/>
      <c r="H46" s="24"/>
      <c r="I46" s="34">
        <f>SUM(I47)</f>
        <v>172989.09</v>
      </c>
      <c r="J46" s="34">
        <f>SUM(J47)</f>
        <v>0</v>
      </c>
      <c r="K46" s="34">
        <f>SUM(K47)</f>
        <v>0</v>
      </c>
      <c r="L46" s="53" t="s">
        <v>13</v>
      </c>
      <c r="M46" s="53" t="s">
        <v>13</v>
      </c>
    </row>
    <row r="47" spans="2:13" ht="12.75">
      <c r="B47" s="127" t="s">
        <v>54</v>
      </c>
      <c r="C47" s="127"/>
      <c r="D47" s="127"/>
      <c r="E47" s="130" t="s">
        <v>266</v>
      </c>
      <c r="F47" s="130"/>
      <c r="G47" s="130"/>
      <c r="H47" s="11"/>
      <c r="I47" s="35">
        <v>172989.09</v>
      </c>
      <c r="J47" s="35">
        <v>0</v>
      </c>
      <c r="K47" s="35">
        <v>0</v>
      </c>
      <c r="L47" s="62" t="s">
        <v>13</v>
      </c>
      <c r="M47" s="62" t="s">
        <v>13</v>
      </c>
    </row>
    <row r="48" spans="2:13" ht="12.75">
      <c r="B48" s="137" t="s">
        <v>283</v>
      </c>
      <c r="C48" s="134"/>
      <c r="D48" s="134"/>
      <c r="E48" s="136" t="s">
        <v>284</v>
      </c>
      <c r="F48" s="136"/>
      <c r="G48" s="136"/>
      <c r="H48" s="30"/>
      <c r="I48" s="34">
        <f>SUM(I49)</f>
        <v>20000</v>
      </c>
      <c r="J48" s="34">
        <f>SUM(J49)</f>
        <v>0</v>
      </c>
      <c r="K48" s="36">
        <f>SUM(K49)</f>
        <v>0</v>
      </c>
      <c r="L48" s="99"/>
      <c r="M48" s="99"/>
    </row>
    <row r="49" spans="2:13" ht="12.75">
      <c r="B49" s="127" t="s">
        <v>54</v>
      </c>
      <c r="C49" s="127"/>
      <c r="D49" s="127"/>
      <c r="E49" s="130" t="s">
        <v>266</v>
      </c>
      <c r="F49" s="130"/>
      <c r="G49" s="130"/>
      <c r="H49" s="11"/>
      <c r="I49" s="35">
        <v>20000</v>
      </c>
      <c r="J49" s="35">
        <v>0</v>
      </c>
      <c r="K49" s="37">
        <v>0</v>
      </c>
      <c r="L49" s="100" t="s">
        <v>13</v>
      </c>
      <c r="M49" s="100" t="s">
        <v>13</v>
      </c>
    </row>
    <row r="50" spans="2:13" ht="12.75">
      <c r="B50" s="139" t="s">
        <v>353</v>
      </c>
      <c r="C50" s="139"/>
      <c r="D50" s="139"/>
      <c r="E50" s="141" t="s">
        <v>354</v>
      </c>
      <c r="F50" s="141"/>
      <c r="G50" s="141"/>
      <c r="H50" s="4"/>
      <c r="I50" s="33">
        <f aca="true" t="shared" si="2" ref="I50:K51">SUM(I51)</f>
        <v>14258.14</v>
      </c>
      <c r="J50" s="33">
        <f t="shared" si="2"/>
        <v>54200</v>
      </c>
      <c r="K50" s="33">
        <f t="shared" si="2"/>
        <v>49391.27</v>
      </c>
      <c r="L50" s="55">
        <f aca="true" t="shared" si="3" ref="L50:L59">K50/J50</f>
        <v>0.9112780442804428</v>
      </c>
      <c r="M50" s="55">
        <f>K50/K481</f>
        <v>0.0027038660721881366</v>
      </c>
    </row>
    <row r="51" spans="2:13" ht="12.75">
      <c r="B51" s="134" t="s">
        <v>378</v>
      </c>
      <c r="C51" s="134"/>
      <c r="D51" s="134"/>
      <c r="E51" s="136" t="s">
        <v>379</v>
      </c>
      <c r="F51" s="136"/>
      <c r="G51" s="136"/>
      <c r="H51" s="24"/>
      <c r="I51" s="34">
        <f t="shared" si="2"/>
        <v>14258.14</v>
      </c>
      <c r="J51" s="34">
        <f t="shared" si="2"/>
        <v>54200</v>
      </c>
      <c r="K51" s="34">
        <f t="shared" si="2"/>
        <v>49391.27</v>
      </c>
      <c r="L51" s="53">
        <f t="shared" si="3"/>
        <v>0.9112780442804428</v>
      </c>
      <c r="M51" s="53">
        <f>K51/K481</f>
        <v>0.0027038660721881366</v>
      </c>
    </row>
    <row r="52" spans="2:13" ht="12.75">
      <c r="B52" s="127" t="s">
        <v>54</v>
      </c>
      <c r="C52" s="127"/>
      <c r="D52" s="127"/>
      <c r="E52" s="130" t="s">
        <v>266</v>
      </c>
      <c r="F52" s="130"/>
      <c r="G52" s="130"/>
      <c r="H52" s="11"/>
      <c r="I52" s="35">
        <v>14258.14</v>
      </c>
      <c r="J52" s="35">
        <v>54200</v>
      </c>
      <c r="K52" s="35">
        <v>49391.27</v>
      </c>
      <c r="L52" s="54">
        <f t="shared" si="3"/>
        <v>0.9112780442804428</v>
      </c>
      <c r="M52" s="54">
        <f>K52/K481</f>
        <v>0.0027038660721881366</v>
      </c>
    </row>
    <row r="53" spans="2:13" ht="12.75">
      <c r="B53" s="139" t="s">
        <v>430</v>
      </c>
      <c r="C53" s="139"/>
      <c r="D53" s="139"/>
      <c r="E53" s="170" t="s">
        <v>431</v>
      </c>
      <c r="F53" s="170"/>
      <c r="G53" s="170"/>
      <c r="H53" s="4"/>
      <c r="I53" s="33">
        <f>SUM(I54,I58,I60)</f>
        <v>332758.26999999996</v>
      </c>
      <c r="J53" s="33">
        <f>SUM(J54,J58,J60)</f>
        <v>1192000</v>
      </c>
      <c r="K53" s="33">
        <f>SUM(K54,K58,K60)</f>
        <v>1140618.2799999998</v>
      </c>
      <c r="L53" s="55">
        <f t="shared" si="3"/>
        <v>0.9568945302013421</v>
      </c>
      <c r="M53" s="55">
        <f>K53/K481</f>
        <v>0.0624417851294285</v>
      </c>
    </row>
    <row r="54" spans="2:13" ht="12.75">
      <c r="B54" s="134" t="s">
        <v>432</v>
      </c>
      <c r="C54" s="134"/>
      <c r="D54" s="134"/>
      <c r="E54" s="136" t="s">
        <v>433</v>
      </c>
      <c r="F54" s="136"/>
      <c r="G54" s="136"/>
      <c r="H54" s="24"/>
      <c r="I54" s="34">
        <f>SUM(I55:I57)</f>
        <v>5309.61</v>
      </c>
      <c r="J54" s="34">
        <f>SUM(J55:J57)</f>
        <v>1033000</v>
      </c>
      <c r="K54" s="34">
        <f>SUM(K55:K57)</f>
        <v>989177.6399999999</v>
      </c>
      <c r="L54" s="53">
        <f t="shared" si="3"/>
        <v>0.9575775798644723</v>
      </c>
      <c r="M54" s="53">
        <f>K54/K481</f>
        <v>0.054151348207145324</v>
      </c>
    </row>
    <row r="55" spans="2:13" ht="12.75">
      <c r="B55" s="127" t="s">
        <v>54</v>
      </c>
      <c r="C55" s="127"/>
      <c r="D55" s="127"/>
      <c r="E55" s="130" t="s">
        <v>266</v>
      </c>
      <c r="F55" s="130"/>
      <c r="G55" s="130"/>
      <c r="H55" s="31"/>
      <c r="I55" s="39">
        <v>0</v>
      </c>
      <c r="J55" s="39">
        <v>12000</v>
      </c>
      <c r="K55" s="39">
        <v>10608.69</v>
      </c>
      <c r="L55" s="67">
        <f>K55/J55</f>
        <v>0.8840575</v>
      </c>
      <c r="M55" s="67">
        <f>K55/K481</f>
        <v>0.0005807600606617641</v>
      </c>
    </row>
    <row r="56" spans="2:13" ht="12.75">
      <c r="B56" s="127" t="s">
        <v>550</v>
      </c>
      <c r="C56" s="127"/>
      <c r="D56" s="127"/>
      <c r="E56" s="130" t="s">
        <v>266</v>
      </c>
      <c r="F56" s="130"/>
      <c r="G56" s="130"/>
      <c r="H56" s="11"/>
      <c r="I56" s="35">
        <v>0</v>
      </c>
      <c r="J56" s="35">
        <v>631000</v>
      </c>
      <c r="K56" s="35">
        <v>588568.95</v>
      </c>
      <c r="L56" s="54">
        <f t="shared" si="3"/>
        <v>0.9327558637083992</v>
      </c>
      <c r="M56" s="54">
        <f>K56/K481</f>
        <v>0.03222050404956981</v>
      </c>
    </row>
    <row r="57" spans="2:13" ht="12.75">
      <c r="B57" s="127" t="s">
        <v>56</v>
      </c>
      <c r="C57" s="127"/>
      <c r="D57" s="127"/>
      <c r="E57" s="130" t="s">
        <v>266</v>
      </c>
      <c r="F57" s="130"/>
      <c r="G57" s="130"/>
      <c r="H57" s="11"/>
      <c r="I57" s="35">
        <v>5309.61</v>
      </c>
      <c r="J57" s="35">
        <v>390000</v>
      </c>
      <c r="K57" s="35">
        <v>390000</v>
      </c>
      <c r="L57" s="54">
        <f t="shared" si="3"/>
        <v>1</v>
      </c>
      <c r="M57" s="54">
        <f>K57/K481</f>
        <v>0.021350084096913757</v>
      </c>
    </row>
    <row r="58" spans="2:13" ht="12.75">
      <c r="B58" s="134" t="s">
        <v>462</v>
      </c>
      <c r="C58" s="134"/>
      <c r="D58" s="134"/>
      <c r="E58" s="136" t="s">
        <v>463</v>
      </c>
      <c r="F58" s="136"/>
      <c r="G58" s="136"/>
      <c r="H58" s="24"/>
      <c r="I58" s="34">
        <f>SUM(I59:I59)</f>
        <v>19000</v>
      </c>
      <c r="J58" s="34">
        <f>SUM(J59:J59)</f>
        <v>7000</v>
      </c>
      <c r="K58" s="34">
        <f>SUM(K59:K59)</f>
        <v>24.5</v>
      </c>
      <c r="L58" s="53">
        <f t="shared" si="3"/>
        <v>0.0035</v>
      </c>
      <c r="M58" s="53">
        <f>K58/K481</f>
        <v>1.3412232317291974E-06</v>
      </c>
    </row>
    <row r="59" spans="2:13" ht="12.75">
      <c r="B59" s="131" t="s">
        <v>54</v>
      </c>
      <c r="C59" s="131"/>
      <c r="D59" s="131"/>
      <c r="E59" s="130" t="s">
        <v>175</v>
      </c>
      <c r="F59" s="130"/>
      <c r="G59" s="130"/>
      <c r="H59" s="11"/>
      <c r="I59" s="35">
        <v>19000</v>
      </c>
      <c r="J59" s="35">
        <v>7000</v>
      </c>
      <c r="K59" s="35">
        <v>24.5</v>
      </c>
      <c r="L59" s="54">
        <f t="shared" si="3"/>
        <v>0.0035</v>
      </c>
      <c r="M59" s="54">
        <f>K59/K481</f>
        <v>1.3412232317291974E-06</v>
      </c>
    </row>
    <row r="60" spans="2:13" ht="12.75">
      <c r="B60" s="137" t="s">
        <v>515</v>
      </c>
      <c r="C60" s="134"/>
      <c r="D60" s="134"/>
      <c r="E60" s="136" t="s">
        <v>73</v>
      </c>
      <c r="F60" s="136"/>
      <c r="G60" s="136"/>
      <c r="H60" s="11"/>
      <c r="I60" s="34">
        <f>SUM(I61)</f>
        <v>308448.66</v>
      </c>
      <c r="J60" s="34">
        <f>SUM(J61)</f>
        <v>152000</v>
      </c>
      <c r="K60" s="34">
        <f>SUM(K61)</f>
        <v>151416.14</v>
      </c>
      <c r="L60" s="53">
        <f aca="true" t="shared" si="4" ref="L60:L69">K60/J60</f>
        <v>0.9961588157894737</v>
      </c>
      <c r="M60" s="53">
        <f>K60/K481</f>
        <v>0.008289095699051454</v>
      </c>
    </row>
    <row r="61" spans="2:13" ht="12.75">
      <c r="B61" s="131" t="s">
        <v>54</v>
      </c>
      <c r="C61" s="131"/>
      <c r="D61" s="131"/>
      <c r="E61" s="130" t="s">
        <v>175</v>
      </c>
      <c r="F61" s="130"/>
      <c r="G61" s="130"/>
      <c r="H61" s="11"/>
      <c r="I61" s="35">
        <v>308448.66</v>
      </c>
      <c r="J61" s="35">
        <v>152000</v>
      </c>
      <c r="K61" s="35">
        <v>151416.14</v>
      </c>
      <c r="L61" s="54">
        <f t="shared" si="4"/>
        <v>0.9961588157894737</v>
      </c>
      <c r="M61" s="54">
        <f>K61/K481</f>
        <v>0.008289095699051454</v>
      </c>
    </row>
    <row r="62" spans="2:13" ht="12.75">
      <c r="B62" s="138" t="s">
        <v>480</v>
      </c>
      <c r="C62" s="139"/>
      <c r="D62" s="139"/>
      <c r="E62" s="140" t="s">
        <v>580</v>
      </c>
      <c r="F62" s="141"/>
      <c r="G62" s="141"/>
      <c r="H62" s="97"/>
      <c r="I62" s="98">
        <f aca="true" t="shared" si="5" ref="I62:K63">SUM(I63)</f>
        <v>672087.53</v>
      </c>
      <c r="J62" s="98">
        <f t="shared" si="5"/>
        <v>13000</v>
      </c>
      <c r="K62" s="98">
        <f t="shared" si="5"/>
        <v>12200</v>
      </c>
      <c r="L62" s="109">
        <f>K62/J62</f>
        <v>0.9384615384615385</v>
      </c>
      <c r="M62" s="109">
        <f>K62/K481</f>
        <v>0.0006678744255957637</v>
      </c>
    </row>
    <row r="63" spans="2:13" ht="12.75">
      <c r="B63" s="142" t="s">
        <v>482</v>
      </c>
      <c r="C63" s="143"/>
      <c r="D63" s="144"/>
      <c r="E63" s="145" t="s">
        <v>483</v>
      </c>
      <c r="F63" s="146"/>
      <c r="G63" s="147"/>
      <c r="H63" s="30"/>
      <c r="I63" s="34">
        <f t="shared" si="5"/>
        <v>672087.53</v>
      </c>
      <c r="J63" s="34">
        <f t="shared" si="5"/>
        <v>13000</v>
      </c>
      <c r="K63" s="34">
        <f t="shared" si="5"/>
        <v>12200</v>
      </c>
      <c r="L63" s="53">
        <f>K63/J63</f>
        <v>0.9384615384615385</v>
      </c>
      <c r="M63" s="53">
        <f>K63/K481</f>
        <v>0.0006678744255957637</v>
      </c>
    </row>
    <row r="64" spans="2:13" ht="12.75">
      <c r="B64" s="148" t="s">
        <v>54</v>
      </c>
      <c r="C64" s="149"/>
      <c r="D64" s="150"/>
      <c r="E64" s="151" t="s">
        <v>55</v>
      </c>
      <c r="F64" s="152"/>
      <c r="G64" s="153"/>
      <c r="H64" s="11"/>
      <c r="I64" s="35">
        <v>672087.53</v>
      </c>
      <c r="J64" s="35">
        <v>13000</v>
      </c>
      <c r="K64" s="35">
        <v>12200</v>
      </c>
      <c r="L64" s="54">
        <f>K64/J64</f>
        <v>0.9384615384615385</v>
      </c>
      <c r="M64" s="54">
        <f>K64/K481</f>
        <v>0.0006678744255957637</v>
      </c>
    </row>
    <row r="65" spans="2:13" ht="12.75">
      <c r="B65" s="139" t="s">
        <v>492</v>
      </c>
      <c r="C65" s="139"/>
      <c r="D65" s="139"/>
      <c r="E65" s="141" t="s">
        <v>493</v>
      </c>
      <c r="F65" s="141"/>
      <c r="G65" s="141"/>
      <c r="H65" s="4"/>
      <c r="I65" s="33">
        <f>SUM(I66)</f>
        <v>0</v>
      </c>
      <c r="J65" s="33">
        <f>SUM(J66)</f>
        <v>85100</v>
      </c>
      <c r="K65" s="33">
        <f>SUM(K66)</f>
        <v>35030.6</v>
      </c>
      <c r="L65" s="55">
        <f t="shared" si="4"/>
        <v>0.4116404230317274</v>
      </c>
      <c r="M65" s="55">
        <f>K65/K481</f>
        <v>0.0019177083486290947</v>
      </c>
    </row>
    <row r="66" spans="2:13" ht="12.75">
      <c r="B66" s="169" t="s">
        <v>494</v>
      </c>
      <c r="C66" s="143"/>
      <c r="D66" s="144"/>
      <c r="E66" s="168" t="s">
        <v>495</v>
      </c>
      <c r="F66" s="146"/>
      <c r="G66" s="147"/>
      <c r="H66" s="24"/>
      <c r="I66" s="34">
        <f>SUM(I67:I67)</f>
        <v>0</v>
      </c>
      <c r="J66" s="34">
        <f>SUM(J67:J67)</f>
        <v>85100</v>
      </c>
      <c r="K66" s="34">
        <f>SUM(K67:K67)</f>
        <v>35030.6</v>
      </c>
      <c r="L66" s="53">
        <f t="shared" si="4"/>
        <v>0.4116404230317274</v>
      </c>
      <c r="M66" s="53">
        <f>K66/K481</f>
        <v>0.0019177083486290947</v>
      </c>
    </row>
    <row r="67" spans="2:13" ht="12.75">
      <c r="B67" s="148" t="s">
        <v>54</v>
      </c>
      <c r="C67" s="149"/>
      <c r="D67" s="150"/>
      <c r="E67" s="151" t="s">
        <v>55</v>
      </c>
      <c r="F67" s="152"/>
      <c r="G67" s="153"/>
      <c r="H67" s="31"/>
      <c r="I67" s="39">
        <v>0</v>
      </c>
      <c r="J67" s="39">
        <v>85100</v>
      </c>
      <c r="K67" s="39">
        <v>35030.6</v>
      </c>
      <c r="L67" s="54">
        <f t="shared" si="4"/>
        <v>0.4116404230317274</v>
      </c>
      <c r="M67" s="54">
        <f>K67/K481</f>
        <v>0.0019177083486290947</v>
      </c>
    </row>
    <row r="68" spans="2:13" ht="39" customHeight="1">
      <c r="B68" s="204"/>
      <c r="C68" s="205"/>
      <c r="D68" s="206"/>
      <c r="E68" s="207" t="s">
        <v>546</v>
      </c>
      <c r="F68" s="208"/>
      <c r="G68" s="209"/>
      <c r="H68" s="48"/>
      <c r="I68" s="59">
        <f>SUM(I69,I75,I79,I84,I99,I104,I120,I131,I197,I232,I235,I246,I253,I261,I340,I348,I419,I434,I473)</f>
        <v>11837757.130000003</v>
      </c>
      <c r="J68" s="59">
        <f>SUM(J69,J75,J79,J84,J99,J104,J120,J131,J197,J232,J235,J246,J253,J261,J340,J348,J419,J434,J473)</f>
        <v>12556185.68</v>
      </c>
      <c r="K68" s="59">
        <f>SUM(K69,K75,K79,K84,K99,K104,K120,K131,K197,K232,K235,K246,K253,K261,K340,K348,K419,K434,K473)</f>
        <v>12039126.49</v>
      </c>
      <c r="L68" s="60">
        <f t="shared" si="4"/>
        <v>0.9588203612802897</v>
      </c>
      <c r="M68" s="60">
        <f>K68/K481</f>
        <v>0.6590675974740567</v>
      </c>
    </row>
    <row r="69" spans="2:13" ht="18" customHeight="1">
      <c r="B69" s="139" t="s">
        <v>7</v>
      </c>
      <c r="C69" s="139"/>
      <c r="D69" s="139"/>
      <c r="E69" s="141" t="s">
        <v>8</v>
      </c>
      <c r="F69" s="141"/>
      <c r="G69" s="141"/>
      <c r="H69" s="4"/>
      <c r="I69" s="33">
        <f>SUM(I70,I72)</f>
        <v>2826.0899999999997</v>
      </c>
      <c r="J69" s="33">
        <f>SUM(J70,J72)</f>
        <v>2328.31</v>
      </c>
      <c r="K69" s="33">
        <f>SUM(K70,K72)</f>
        <v>2270.25</v>
      </c>
      <c r="L69" s="55">
        <f t="shared" si="4"/>
        <v>0.9750634580446762</v>
      </c>
      <c r="M69" s="55">
        <f>K69/K464</f>
        <v>0.06077759989719812</v>
      </c>
    </row>
    <row r="70" spans="2:13" ht="12.75">
      <c r="B70" s="134" t="s">
        <v>9</v>
      </c>
      <c r="C70" s="134"/>
      <c r="D70" s="134"/>
      <c r="E70" s="136" t="s">
        <v>10</v>
      </c>
      <c r="F70" s="136"/>
      <c r="G70" s="136"/>
      <c r="H70" s="7"/>
      <c r="I70" s="34">
        <f>SUM(I71)</f>
        <v>86.52</v>
      </c>
      <c r="J70" s="34">
        <f>SUM(J71)</f>
        <v>160</v>
      </c>
      <c r="K70" s="34">
        <f>SUM(K71)</f>
        <v>101.94</v>
      </c>
      <c r="L70" s="26">
        <f aca="true" t="shared" si="6" ref="L70:L90">K70/J70</f>
        <v>0.6371249999999999</v>
      </c>
      <c r="M70" s="27">
        <f>K70/K481</f>
        <v>5.580583520100995E-06</v>
      </c>
    </row>
    <row r="71" spans="2:13" ht="30.75" customHeight="1">
      <c r="B71" s="127" t="s">
        <v>11</v>
      </c>
      <c r="C71" s="127"/>
      <c r="D71" s="127"/>
      <c r="E71" s="129" t="s">
        <v>12</v>
      </c>
      <c r="F71" s="129"/>
      <c r="G71" s="129"/>
      <c r="H71" s="11"/>
      <c r="I71" s="35">
        <v>86.52</v>
      </c>
      <c r="J71" s="35">
        <v>160</v>
      </c>
      <c r="K71" s="35">
        <v>101.94</v>
      </c>
      <c r="L71" s="10">
        <f t="shared" si="6"/>
        <v>0.6371249999999999</v>
      </c>
      <c r="M71" s="110">
        <f>K71/K481</f>
        <v>5.580583520100995E-06</v>
      </c>
    </row>
    <row r="72" spans="2:13" ht="15" customHeight="1">
      <c r="B72" s="137" t="s">
        <v>497</v>
      </c>
      <c r="C72" s="134"/>
      <c r="D72" s="134"/>
      <c r="E72" s="136" t="s">
        <v>25</v>
      </c>
      <c r="F72" s="136"/>
      <c r="G72" s="136"/>
      <c r="H72" s="24"/>
      <c r="I72" s="34">
        <f>SUM(I73:I74)</f>
        <v>2739.5699999999997</v>
      </c>
      <c r="J72" s="34">
        <f>SUM(J73:J74)</f>
        <v>2168.31</v>
      </c>
      <c r="K72" s="34">
        <f>SUM(K73:K74)</f>
        <v>2168.31</v>
      </c>
      <c r="L72" s="28">
        <f>K72/J72</f>
        <v>1</v>
      </c>
      <c r="M72" s="28">
        <f>SUM(K72/K481)</f>
        <v>0.00011870154063635657</v>
      </c>
    </row>
    <row r="73" spans="2:13" ht="15" customHeight="1">
      <c r="B73" s="127" t="s">
        <v>18</v>
      </c>
      <c r="C73" s="127"/>
      <c r="D73" s="127"/>
      <c r="E73" s="130" t="s">
        <v>19</v>
      </c>
      <c r="F73" s="130"/>
      <c r="G73" s="130"/>
      <c r="H73" s="11"/>
      <c r="I73" s="35">
        <v>53.72</v>
      </c>
      <c r="J73" s="35">
        <v>42.52</v>
      </c>
      <c r="K73" s="35">
        <v>42.52</v>
      </c>
      <c r="L73" s="10">
        <f>K73/J73</f>
        <v>1</v>
      </c>
      <c r="M73" s="13">
        <f>K73/K481</f>
        <v>2.3277066046173663E-06</v>
      </c>
    </row>
    <row r="74" spans="2:13" ht="17.25" customHeight="1">
      <c r="B74" s="126" t="s">
        <v>52</v>
      </c>
      <c r="C74" s="127"/>
      <c r="D74" s="127"/>
      <c r="E74" s="132" t="s">
        <v>53</v>
      </c>
      <c r="F74" s="130"/>
      <c r="G74" s="130"/>
      <c r="H74" s="11"/>
      <c r="I74" s="35">
        <v>2685.85</v>
      </c>
      <c r="J74" s="35">
        <v>2125.79</v>
      </c>
      <c r="K74" s="35">
        <v>2125.79</v>
      </c>
      <c r="L74" s="10">
        <f>K74/J74</f>
        <v>1</v>
      </c>
      <c r="M74" s="10">
        <f>K74/K481</f>
        <v>0.00011637383403173921</v>
      </c>
    </row>
    <row r="75" spans="2:13" ht="16.5" customHeight="1">
      <c r="B75" s="139" t="s">
        <v>14</v>
      </c>
      <c r="C75" s="139"/>
      <c r="D75" s="139"/>
      <c r="E75" s="141" t="s">
        <v>15</v>
      </c>
      <c r="F75" s="141"/>
      <c r="G75" s="141"/>
      <c r="H75" s="4"/>
      <c r="I75" s="33">
        <f>SUM(I76)</f>
        <v>3965.33</v>
      </c>
      <c r="J75" s="33">
        <f>SUM(J76)</f>
        <v>5000</v>
      </c>
      <c r="K75" s="33">
        <f>SUM(K76)</f>
        <v>2000.37</v>
      </c>
      <c r="L75" s="111">
        <f t="shared" si="6"/>
        <v>0.400074</v>
      </c>
      <c r="M75" s="112">
        <f>K75/K481</f>
        <v>0.00010950786596139324</v>
      </c>
    </row>
    <row r="76" spans="2:13" ht="13.5" customHeight="1">
      <c r="B76" s="134" t="s">
        <v>16</v>
      </c>
      <c r="C76" s="134"/>
      <c r="D76" s="134"/>
      <c r="E76" s="136" t="s">
        <v>17</v>
      </c>
      <c r="F76" s="136"/>
      <c r="G76" s="136"/>
      <c r="H76" s="24"/>
      <c r="I76" s="34">
        <f>SUM(I77:I78)</f>
        <v>3965.33</v>
      </c>
      <c r="J76" s="34">
        <f>SUM(J77:J78)</f>
        <v>5000</v>
      </c>
      <c r="K76" s="36">
        <f>SUM(K77:K78)</f>
        <v>2000.37</v>
      </c>
      <c r="L76" s="89">
        <f t="shared" si="6"/>
        <v>0.400074</v>
      </c>
      <c r="M76" s="89">
        <f>K76/K481</f>
        <v>0.00010950786596139324</v>
      </c>
    </row>
    <row r="77" spans="2:13" ht="13.5" customHeight="1">
      <c r="B77" s="127" t="s">
        <v>18</v>
      </c>
      <c r="C77" s="127"/>
      <c r="D77" s="127"/>
      <c r="E77" s="130" t="s">
        <v>19</v>
      </c>
      <c r="F77" s="130"/>
      <c r="G77" s="130"/>
      <c r="H77" s="11"/>
      <c r="I77" s="35">
        <v>1599.33</v>
      </c>
      <c r="J77" s="35">
        <v>2500</v>
      </c>
      <c r="K77" s="35">
        <v>2000.37</v>
      </c>
      <c r="L77" s="13">
        <f t="shared" si="6"/>
        <v>0.800148</v>
      </c>
      <c r="M77" s="13">
        <f>K77/K481</f>
        <v>0.00010950786596139324</v>
      </c>
    </row>
    <row r="78" spans="2:13" ht="12.75">
      <c r="B78" s="127" t="s">
        <v>20</v>
      </c>
      <c r="C78" s="127"/>
      <c r="D78" s="127"/>
      <c r="E78" s="130" t="s">
        <v>21</v>
      </c>
      <c r="F78" s="130"/>
      <c r="G78" s="130"/>
      <c r="H78" s="11"/>
      <c r="I78" s="35">
        <v>2366</v>
      </c>
      <c r="J78" s="35">
        <v>2500</v>
      </c>
      <c r="K78" s="35">
        <v>0</v>
      </c>
      <c r="L78" s="58">
        <f t="shared" si="6"/>
        <v>0</v>
      </c>
      <c r="M78" s="58">
        <f>K78/K481</f>
        <v>0</v>
      </c>
    </row>
    <row r="79" spans="2:13" ht="12.75">
      <c r="B79" s="139" t="s">
        <v>22</v>
      </c>
      <c r="C79" s="139"/>
      <c r="D79" s="139"/>
      <c r="E79" s="141" t="s">
        <v>23</v>
      </c>
      <c r="F79" s="141"/>
      <c r="G79" s="141"/>
      <c r="H79" s="4"/>
      <c r="I79" s="33">
        <f>SUM(I80)</f>
        <v>2291.7200000000003</v>
      </c>
      <c r="J79" s="33">
        <f>SUM(J80)</f>
        <v>5000</v>
      </c>
      <c r="K79" s="80">
        <f>SUM(K80)</f>
        <v>2943.77</v>
      </c>
      <c r="L79" s="90">
        <f t="shared" si="6"/>
        <v>0.588754</v>
      </c>
      <c r="M79" s="91">
        <f>K79/K481</f>
        <v>0.00016115317195377385</v>
      </c>
    </row>
    <row r="80" spans="2:13" ht="12.75">
      <c r="B80" s="134" t="s">
        <v>24</v>
      </c>
      <c r="C80" s="134"/>
      <c r="D80" s="134"/>
      <c r="E80" s="136" t="s">
        <v>25</v>
      </c>
      <c r="F80" s="136"/>
      <c r="G80" s="136"/>
      <c r="H80" s="24"/>
      <c r="I80" s="34">
        <f>SUM(I81:I83)</f>
        <v>2291.7200000000003</v>
      </c>
      <c r="J80" s="34">
        <f>SUM(J81:J83)</f>
        <v>5000</v>
      </c>
      <c r="K80" s="34">
        <f>SUM(K81:K83)</f>
        <v>2943.77</v>
      </c>
      <c r="L80" s="89">
        <f t="shared" si="6"/>
        <v>0.588754</v>
      </c>
      <c r="M80" s="89">
        <f>K80/K481</f>
        <v>0.00016115317195377385</v>
      </c>
    </row>
    <row r="81" spans="2:13" ht="12.75">
      <c r="B81" s="127" t="s">
        <v>26</v>
      </c>
      <c r="C81" s="127"/>
      <c r="D81" s="127"/>
      <c r="E81" s="130" t="s">
        <v>27</v>
      </c>
      <c r="F81" s="130"/>
      <c r="G81" s="130"/>
      <c r="H81" s="11"/>
      <c r="I81" s="35">
        <v>409.03</v>
      </c>
      <c r="J81" s="35">
        <v>1000</v>
      </c>
      <c r="K81" s="35">
        <v>328.61</v>
      </c>
      <c r="L81" s="13">
        <f>K81/J81</f>
        <v>0.32861</v>
      </c>
      <c r="M81" s="13">
        <f>K81/K481</f>
        <v>1.7989361884838024E-05</v>
      </c>
    </row>
    <row r="82" spans="2:13" ht="12.75">
      <c r="B82" s="127" t="s">
        <v>28</v>
      </c>
      <c r="C82" s="127"/>
      <c r="D82" s="127"/>
      <c r="E82" s="130" t="s">
        <v>29</v>
      </c>
      <c r="F82" s="130"/>
      <c r="G82" s="130"/>
      <c r="H82" s="11"/>
      <c r="I82" s="35">
        <v>1882.69</v>
      </c>
      <c r="J82" s="35">
        <v>3750</v>
      </c>
      <c r="K82" s="35">
        <v>2365.16</v>
      </c>
      <c r="L82" s="10">
        <f t="shared" si="6"/>
        <v>0.6307093333333333</v>
      </c>
      <c r="M82" s="10">
        <f>K82/K481</f>
        <v>0.00012947785872476035</v>
      </c>
    </row>
    <row r="83" spans="2:13" ht="12.75">
      <c r="B83" s="126" t="s">
        <v>52</v>
      </c>
      <c r="C83" s="127"/>
      <c r="D83" s="127"/>
      <c r="E83" s="132" t="s">
        <v>53</v>
      </c>
      <c r="F83" s="130"/>
      <c r="G83" s="130"/>
      <c r="H83" s="11"/>
      <c r="I83" s="35">
        <v>0</v>
      </c>
      <c r="J83" s="35">
        <v>250</v>
      </c>
      <c r="K83" s="35">
        <v>250</v>
      </c>
      <c r="L83" s="13">
        <f t="shared" si="6"/>
        <v>1</v>
      </c>
      <c r="M83" s="13">
        <f>K83/K481</f>
        <v>1.3685951344175484E-05</v>
      </c>
    </row>
    <row r="84" spans="2:13" ht="12.75">
      <c r="B84" s="139" t="s">
        <v>30</v>
      </c>
      <c r="C84" s="139"/>
      <c r="D84" s="139"/>
      <c r="E84" s="141" t="s">
        <v>31</v>
      </c>
      <c r="F84" s="141"/>
      <c r="G84" s="141"/>
      <c r="H84" s="4"/>
      <c r="I84" s="33">
        <f>SUM(I85,I97)</f>
        <v>321534.44999999995</v>
      </c>
      <c r="J84" s="33">
        <f>SUM(J85,J97)</f>
        <v>301500</v>
      </c>
      <c r="K84" s="33">
        <f>SUM(K85,K97)</f>
        <v>286166.46</v>
      </c>
      <c r="L84" s="12">
        <f t="shared" si="6"/>
        <v>0.9491424875621891</v>
      </c>
      <c r="M84" s="12"/>
    </row>
    <row r="85" spans="2:13" ht="12.75">
      <c r="B85" s="134" t="s">
        <v>32</v>
      </c>
      <c r="C85" s="134"/>
      <c r="D85" s="134"/>
      <c r="E85" s="136" t="s">
        <v>33</v>
      </c>
      <c r="F85" s="136"/>
      <c r="G85" s="136"/>
      <c r="H85" s="24"/>
      <c r="I85" s="34">
        <f>SUM(I86:I96)</f>
        <v>321534.44999999995</v>
      </c>
      <c r="J85" s="34">
        <f>SUM(J86:J96)</f>
        <v>260500</v>
      </c>
      <c r="K85" s="34">
        <f>SUM(K86:K96)</f>
        <v>245297.08000000002</v>
      </c>
      <c r="L85" s="25">
        <f t="shared" si="6"/>
        <v>0.9416394625719771</v>
      </c>
      <c r="M85" s="25">
        <f>K85/K481</f>
        <v>0.013428495606993286</v>
      </c>
    </row>
    <row r="86" spans="2:13" ht="12.75">
      <c r="B86" s="127" t="s">
        <v>34</v>
      </c>
      <c r="C86" s="127"/>
      <c r="D86" s="127"/>
      <c r="E86" s="130" t="s">
        <v>35</v>
      </c>
      <c r="F86" s="130"/>
      <c r="G86" s="130"/>
      <c r="H86" s="11"/>
      <c r="I86" s="35">
        <v>2539.39</v>
      </c>
      <c r="J86" s="35">
        <v>2442</v>
      </c>
      <c r="K86" s="35">
        <v>2091.74</v>
      </c>
      <c r="L86" s="10">
        <f t="shared" si="6"/>
        <v>0.8565683865683865</v>
      </c>
      <c r="M86" s="14">
        <f>K86/K481</f>
        <v>0.0001145098074586625</v>
      </c>
    </row>
    <row r="87" spans="2:13" ht="12.75">
      <c r="B87" s="127" t="s">
        <v>36</v>
      </c>
      <c r="C87" s="127"/>
      <c r="D87" s="127"/>
      <c r="E87" s="130" t="s">
        <v>37</v>
      </c>
      <c r="F87" s="130"/>
      <c r="G87" s="130"/>
      <c r="H87" s="11"/>
      <c r="I87" s="35">
        <v>13647.59</v>
      </c>
      <c r="J87" s="35">
        <v>3608</v>
      </c>
      <c r="K87" s="35">
        <v>3607.17</v>
      </c>
      <c r="L87" s="10">
        <f t="shared" si="6"/>
        <v>0.999769955654102</v>
      </c>
      <c r="M87" s="14">
        <f>K87/K481</f>
        <v>0.00019747021244067791</v>
      </c>
    </row>
    <row r="88" spans="2:13" ht="12.75">
      <c r="B88" s="127" t="s">
        <v>38</v>
      </c>
      <c r="C88" s="127"/>
      <c r="D88" s="127"/>
      <c r="E88" s="130" t="s">
        <v>39</v>
      </c>
      <c r="F88" s="130"/>
      <c r="G88" s="130"/>
      <c r="H88" s="11"/>
      <c r="I88" s="35">
        <v>3566.92</v>
      </c>
      <c r="J88" s="35">
        <v>5550</v>
      </c>
      <c r="K88" s="35">
        <v>5544.23</v>
      </c>
      <c r="L88" s="10">
        <f t="shared" si="6"/>
        <v>0.9989603603603603</v>
      </c>
      <c r="M88" s="14">
        <f>K88/K481</f>
        <v>0.0003035122480836721</v>
      </c>
    </row>
    <row r="89" spans="2:13" ht="12.75">
      <c r="B89" s="127" t="s">
        <v>40</v>
      </c>
      <c r="C89" s="127"/>
      <c r="D89" s="127"/>
      <c r="E89" s="130" t="s">
        <v>41</v>
      </c>
      <c r="F89" s="130"/>
      <c r="G89" s="130"/>
      <c r="H89" s="11"/>
      <c r="I89" s="35">
        <v>2560.97</v>
      </c>
      <c r="J89" s="35">
        <v>2500</v>
      </c>
      <c r="K89" s="35">
        <v>2439.27</v>
      </c>
      <c r="L89" s="10">
        <f t="shared" si="6"/>
        <v>0.975708</v>
      </c>
      <c r="M89" s="14">
        <f>K89/K481</f>
        <v>0.00013353492214122773</v>
      </c>
    </row>
    <row r="90" spans="2:13" ht="12.75">
      <c r="B90" s="127" t="s">
        <v>42</v>
      </c>
      <c r="C90" s="127"/>
      <c r="D90" s="127"/>
      <c r="E90" s="130" t="s">
        <v>43</v>
      </c>
      <c r="F90" s="130"/>
      <c r="G90" s="130"/>
      <c r="H90" s="11"/>
      <c r="I90" s="35">
        <v>849.92</v>
      </c>
      <c r="J90" s="35">
        <v>1000</v>
      </c>
      <c r="K90" s="35">
        <v>970.09</v>
      </c>
      <c r="L90" s="10">
        <f t="shared" si="6"/>
        <v>0.97009</v>
      </c>
      <c r="M90" s="14">
        <f>K90/K481</f>
        <v>5.310641815788478E-05</v>
      </c>
    </row>
    <row r="91" spans="2:13" ht="12.75">
      <c r="B91" s="127" t="s">
        <v>44</v>
      </c>
      <c r="C91" s="127"/>
      <c r="D91" s="127"/>
      <c r="E91" s="130" t="s">
        <v>45</v>
      </c>
      <c r="F91" s="130"/>
      <c r="G91" s="130"/>
      <c r="H91" s="11"/>
      <c r="I91" s="35">
        <v>18650.71</v>
      </c>
      <c r="J91" s="35">
        <v>4020</v>
      </c>
      <c r="K91" s="35">
        <v>3785.29</v>
      </c>
      <c r="L91" s="15">
        <v>0</v>
      </c>
      <c r="M91" s="14">
        <f>K91/K481</f>
        <v>0.00020722117905437606</v>
      </c>
    </row>
    <row r="92" spans="2:13" ht="12.75">
      <c r="B92" s="127" t="s">
        <v>46</v>
      </c>
      <c r="C92" s="127"/>
      <c r="D92" s="127"/>
      <c r="E92" s="130" t="s">
        <v>47</v>
      </c>
      <c r="F92" s="130"/>
      <c r="G92" s="130"/>
      <c r="H92" s="11"/>
      <c r="I92" s="35">
        <v>30926.4</v>
      </c>
      <c r="J92" s="35">
        <v>13500</v>
      </c>
      <c r="K92" s="35">
        <v>11701.6</v>
      </c>
      <c r="L92" s="10">
        <f aca="true" t="shared" si="7" ref="L92:L98">K92/J92</f>
        <v>0.8667851851851852</v>
      </c>
      <c r="M92" s="14">
        <f>K92/K481</f>
        <v>0.0006405901129960153</v>
      </c>
    </row>
    <row r="93" spans="2:13" ht="12.75">
      <c r="B93" s="127" t="s">
        <v>48</v>
      </c>
      <c r="C93" s="127"/>
      <c r="D93" s="127"/>
      <c r="E93" s="130" t="s">
        <v>49</v>
      </c>
      <c r="F93" s="130"/>
      <c r="G93" s="130"/>
      <c r="H93" s="11"/>
      <c r="I93" s="35">
        <v>18558.54</v>
      </c>
      <c r="J93" s="35">
        <v>16830</v>
      </c>
      <c r="K93" s="35">
        <v>10106.91</v>
      </c>
      <c r="L93" s="10">
        <f t="shared" si="7"/>
        <v>0.6005294117647059</v>
      </c>
      <c r="M93" s="14">
        <f>K93/K481</f>
        <v>0.0005532907139998425</v>
      </c>
    </row>
    <row r="94" spans="2:13" ht="12.75">
      <c r="B94" s="127" t="s">
        <v>50</v>
      </c>
      <c r="C94" s="127"/>
      <c r="D94" s="127"/>
      <c r="E94" s="130" t="s">
        <v>51</v>
      </c>
      <c r="F94" s="130"/>
      <c r="G94" s="130"/>
      <c r="H94" s="11"/>
      <c r="I94" s="35">
        <v>229140.52</v>
      </c>
      <c r="J94" s="35">
        <v>208000</v>
      </c>
      <c r="K94" s="35">
        <v>202007.58</v>
      </c>
      <c r="L94" s="10">
        <f t="shared" si="7"/>
        <v>0.9711902884615384</v>
      </c>
      <c r="M94" s="15">
        <f>K94/K481</f>
        <v>0.011058663644138546</v>
      </c>
    </row>
    <row r="95" spans="2:13" ht="12.75">
      <c r="B95" s="127" t="s">
        <v>52</v>
      </c>
      <c r="C95" s="127"/>
      <c r="D95" s="127"/>
      <c r="E95" s="130" t="s">
        <v>53</v>
      </c>
      <c r="F95" s="130"/>
      <c r="G95" s="130"/>
      <c r="H95" s="11"/>
      <c r="I95" s="35">
        <v>1093.49</v>
      </c>
      <c r="J95" s="35">
        <v>2050</v>
      </c>
      <c r="K95" s="35">
        <v>2043.2</v>
      </c>
      <c r="L95" s="10">
        <f t="shared" si="7"/>
        <v>0.9966829268292683</v>
      </c>
      <c r="M95" s="15">
        <f>K95/K481</f>
        <v>0.0001118525431456774</v>
      </c>
    </row>
    <row r="96" spans="2:13" ht="12.75">
      <c r="B96" s="126" t="s">
        <v>581</v>
      </c>
      <c r="C96" s="127"/>
      <c r="D96" s="127"/>
      <c r="E96" s="132" t="s">
        <v>167</v>
      </c>
      <c r="F96" s="132"/>
      <c r="G96" s="132"/>
      <c r="H96" s="11"/>
      <c r="I96" s="35">
        <v>0</v>
      </c>
      <c r="J96" s="35">
        <v>1000</v>
      </c>
      <c r="K96" s="35">
        <v>1000</v>
      </c>
      <c r="L96" s="13">
        <f t="shared" si="7"/>
        <v>1</v>
      </c>
      <c r="M96" s="14">
        <f>K96/K481</f>
        <v>5.4743805376701935E-05</v>
      </c>
    </row>
    <row r="97" spans="2:13" ht="12.75">
      <c r="B97" s="133" t="s">
        <v>567</v>
      </c>
      <c r="C97" s="134"/>
      <c r="D97" s="134"/>
      <c r="E97" s="135" t="s">
        <v>73</v>
      </c>
      <c r="F97" s="136"/>
      <c r="G97" s="136"/>
      <c r="H97" s="30"/>
      <c r="I97" s="34">
        <f>SUM(I98)</f>
        <v>0</v>
      </c>
      <c r="J97" s="34">
        <f>SUM(J98)</f>
        <v>41000</v>
      </c>
      <c r="K97" s="34">
        <f>SUM(K98)</f>
        <v>40869.38</v>
      </c>
      <c r="L97" s="28">
        <f t="shared" si="7"/>
        <v>0.9968141463414634</v>
      </c>
      <c r="M97" s="25">
        <f>K97/K481</f>
        <v>0.0022373453845864746</v>
      </c>
    </row>
    <row r="98" spans="2:13" ht="12.75">
      <c r="B98" s="127" t="s">
        <v>48</v>
      </c>
      <c r="C98" s="127"/>
      <c r="D98" s="127"/>
      <c r="E98" s="130" t="s">
        <v>49</v>
      </c>
      <c r="F98" s="130"/>
      <c r="G98" s="130"/>
      <c r="H98" s="11"/>
      <c r="I98" s="35">
        <v>0</v>
      </c>
      <c r="J98" s="35">
        <v>41000</v>
      </c>
      <c r="K98" s="35">
        <v>40869.38</v>
      </c>
      <c r="L98" s="13">
        <f t="shared" si="7"/>
        <v>0.9968141463414634</v>
      </c>
      <c r="M98" s="14">
        <f>K98/K481</f>
        <v>0.0022373453845864746</v>
      </c>
    </row>
    <row r="99" spans="2:13" ht="12.75">
      <c r="B99" s="139" t="s">
        <v>57</v>
      </c>
      <c r="C99" s="139"/>
      <c r="D99" s="139"/>
      <c r="E99" s="141" t="s">
        <v>58</v>
      </c>
      <c r="F99" s="141"/>
      <c r="G99" s="141"/>
      <c r="H99" s="4"/>
      <c r="I99" s="33">
        <f>SUM(I100)</f>
        <v>55007.55</v>
      </c>
      <c r="J99" s="33">
        <f>SUM(J100)</f>
        <v>78978</v>
      </c>
      <c r="K99" s="33">
        <f>SUM(K100)</f>
        <v>69362.45000000001</v>
      </c>
      <c r="L99" s="16">
        <f aca="true" t="shared" si="8" ref="L99:L109">K99/J99</f>
        <v>0.8782502722277091</v>
      </c>
      <c r="M99" s="16">
        <f>K99/K481</f>
        <v>0.00379716446325122</v>
      </c>
    </row>
    <row r="100" spans="2:13" ht="12.75">
      <c r="B100" s="134" t="s">
        <v>59</v>
      </c>
      <c r="C100" s="134"/>
      <c r="D100" s="134"/>
      <c r="E100" s="136" t="s">
        <v>60</v>
      </c>
      <c r="F100" s="136"/>
      <c r="G100" s="136"/>
      <c r="H100" s="24"/>
      <c r="I100" s="34">
        <f>SUM(I101:I103)</f>
        <v>55007.55</v>
      </c>
      <c r="J100" s="34">
        <f>SUM(J101:J103)</f>
        <v>78978</v>
      </c>
      <c r="K100" s="34">
        <f>SUM(K101:K103)</f>
        <v>69362.45000000001</v>
      </c>
      <c r="L100" s="25">
        <f t="shared" si="8"/>
        <v>0.8782502722277091</v>
      </c>
      <c r="M100" s="25">
        <f>K100/K481</f>
        <v>0.00379716446325122</v>
      </c>
    </row>
    <row r="101" spans="2:13" ht="12.75">
      <c r="B101" s="127" t="s">
        <v>18</v>
      </c>
      <c r="C101" s="127"/>
      <c r="D101" s="127"/>
      <c r="E101" s="130" t="s">
        <v>19</v>
      </c>
      <c r="F101" s="130"/>
      <c r="G101" s="130"/>
      <c r="H101" s="31"/>
      <c r="I101" s="39">
        <v>17905.21</v>
      </c>
      <c r="J101" s="39">
        <v>400</v>
      </c>
      <c r="K101" s="39">
        <v>398.52</v>
      </c>
      <c r="L101" s="32">
        <f>K101/J101</f>
        <v>0.9963</v>
      </c>
      <c r="M101" s="32">
        <f>K101/K481</f>
        <v>2.1816501318723254E-05</v>
      </c>
    </row>
    <row r="102" spans="2:13" ht="12.75">
      <c r="B102" s="127" t="s">
        <v>26</v>
      </c>
      <c r="C102" s="127"/>
      <c r="D102" s="127"/>
      <c r="E102" s="130" t="s">
        <v>27</v>
      </c>
      <c r="F102" s="130"/>
      <c r="G102" s="130"/>
      <c r="H102" s="7"/>
      <c r="I102" s="35">
        <v>16426.82</v>
      </c>
      <c r="J102" s="35">
        <v>18998</v>
      </c>
      <c r="K102" s="35">
        <v>18553.45</v>
      </c>
      <c r="L102" s="14">
        <f>K102/J102</f>
        <v>0.9766001684387831</v>
      </c>
      <c r="M102" s="14">
        <f>K102/K481</f>
        <v>0.0010156864558663705</v>
      </c>
    </row>
    <row r="103" spans="2:13" ht="12.75">
      <c r="B103" s="127" t="s">
        <v>20</v>
      </c>
      <c r="C103" s="127"/>
      <c r="D103" s="127"/>
      <c r="E103" s="130" t="s">
        <v>21</v>
      </c>
      <c r="F103" s="130"/>
      <c r="G103" s="130"/>
      <c r="H103" s="7"/>
      <c r="I103" s="35">
        <v>20675.52</v>
      </c>
      <c r="J103" s="35">
        <v>59580</v>
      </c>
      <c r="K103" s="35">
        <v>50410.48</v>
      </c>
      <c r="L103" s="14">
        <f>K103/J103</f>
        <v>0.8460973481033904</v>
      </c>
      <c r="M103" s="14">
        <f>K103/K481</f>
        <v>0.0027596615060661257</v>
      </c>
    </row>
    <row r="104" spans="2:13" ht="12.75">
      <c r="B104" s="139" t="s">
        <v>61</v>
      </c>
      <c r="C104" s="139"/>
      <c r="D104" s="139"/>
      <c r="E104" s="141" t="s">
        <v>62</v>
      </c>
      <c r="F104" s="141"/>
      <c r="G104" s="141"/>
      <c r="H104" s="4"/>
      <c r="I104" s="33">
        <f>SUM(I105,I112)</f>
        <v>1124037.52</v>
      </c>
      <c r="J104" s="33">
        <f>SUM(J105,J112)</f>
        <v>1066020</v>
      </c>
      <c r="K104" s="33">
        <f>SUM(K105,K112)</f>
        <v>982190.27</v>
      </c>
      <c r="L104" s="16">
        <f t="shared" si="8"/>
        <v>0.921361953809497</v>
      </c>
      <c r="M104" s="16">
        <f>K104/K481</f>
        <v>0.053768832983770325</v>
      </c>
    </row>
    <row r="105" spans="2:13" ht="12.75">
      <c r="B105" s="134" t="s">
        <v>63</v>
      </c>
      <c r="C105" s="134"/>
      <c r="D105" s="134"/>
      <c r="E105" s="136" t="s">
        <v>64</v>
      </c>
      <c r="F105" s="136"/>
      <c r="G105" s="136"/>
      <c r="H105" s="24"/>
      <c r="I105" s="34">
        <f>SUM(I106:I111)</f>
        <v>96639.76</v>
      </c>
      <c r="J105" s="34">
        <f>SUM(J106:J111)</f>
        <v>108080</v>
      </c>
      <c r="K105" s="34">
        <f>SUM(K106:K111)</f>
        <v>89512.09000000001</v>
      </c>
      <c r="L105" s="29">
        <f t="shared" si="8"/>
        <v>0.8282021650629164</v>
      </c>
      <c r="M105" s="25">
        <f>K105/K481</f>
        <v>0.004900232433821828</v>
      </c>
    </row>
    <row r="106" spans="2:13" ht="12.75">
      <c r="B106" s="127" t="s">
        <v>40</v>
      </c>
      <c r="C106" s="127"/>
      <c r="D106" s="127"/>
      <c r="E106" s="130" t="s">
        <v>41</v>
      </c>
      <c r="F106" s="130"/>
      <c r="G106" s="130"/>
      <c r="H106" s="24"/>
      <c r="I106" s="39">
        <v>156.92</v>
      </c>
      <c r="J106" s="39">
        <v>129</v>
      </c>
      <c r="K106" s="39">
        <v>125.62</v>
      </c>
      <c r="L106" s="74">
        <f>K106/J106</f>
        <v>0.9737984496124031</v>
      </c>
      <c r="M106" s="32">
        <f>K106/K481</f>
        <v>6.876916831421297E-06</v>
      </c>
    </row>
    <row r="107" spans="2:13" ht="12.75">
      <c r="B107" s="127" t="s">
        <v>42</v>
      </c>
      <c r="C107" s="127"/>
      <c r="D107" s="127"/>
      <c r="E107" s="130" t="s">
        <v>43</v>
      </c>
      <c r="F107" s="130"/>
      <c r="G107" s="130"/>
      <c r="H107" s="24"/>
      <c r="I107" s="39">
        <v>25.31</v>
      </c>
      <c r="J107" s="39">
        <v>5</v>
      </c>
      <c r="K107" s="39">
        <v>4.04</v>
      </c>
      <c r="L107" s="74">
        <f>K107/J107</f>
        <v>0.808</v>
      </c>
      <c r="M107" s="32">
        <f>K107/K481</f>
        <v>2.2116497372187583E-07</v>
      </c>
    </row>
    <row r="108" spans="2:13" ht="12.75" customHeight="1">
      <c r="B108" s="127" t="s">
        <v>65</v>
      </c>
      <c r="C108" s="127"/>
      <c r="D108" s="127"/>
      <c r="E108" s="130" t="s">
        <v>66</v>
      </c>
      <c r="F108" s="130"/>
      <c r="G108" s="130"/>
      <c r="H108" s="11"/>
      <c r="I108" s="35">
        <v>1333</v>
      </c>
      <c r="J108" s="35">
        <v>2090</v>
      </c>
      <c r="K108" s="35">
        <v>1986.5</v>
      </c>
      <c r="L108" s="15">
        <f t="shared" si="8"/>
        <v>0.9504784688995215</v>
      </c>
      <c r="M108" s="15">
        <f>K108/K481</f>
        <v>0.0001087485693808184</v>
      </c>
    </row>
    <row r="109" spans="2:13" ht="12.75" customHeight="1">
      <c r="B109" s="127" t="s">
        <v>67</v>
      </c>
      <c r="C109" s="127"/>
      <c r="D109" s="127"/>
      <c r="E109" s="130" t="s">
        <v>68</v>
      </c>
      <c r="F109" s="130"/>
      <c r="G109" s="130"/>
      <c r="H109" s="11"/>
      <c r="I109" s="35">
        <v>72703.11</v>
      </c>
      <c r="J109" s="35">
        <v>98500</v>
      </c>
      <c r="K109" s="35">
        <v>80799.22</v>
      </c>
      <c r="L109" s="10">
        <f t="shared" si="8"/>
        <v>0.8202966497461929</v>
      </c>
      <c r="M109" s="15">
        <f>K109/K481</f>
        <v>0.004423256774269323</v>
      </c>
    </row>
    <row r="110" spans="2:13" ht="12.75" customHeight="1">
      <c r="B110" s="131" t="s">
        <v>69</v>
      </c>
      <c r="C110" s="131"/>
      <c r="D110" s="131"/>
      <c r="E110" s="130" t="s">
        <v>70</v>
      </c>
      <c r="F110" s="130"/>
      <c r="G110" s="130"/>
      <c r="H110" s="11"/>
      <c r="I110" s="35">
        <v>56</v>
      </c>
      <c r="J110" s="35">
        <v>56</v>
      </c>
      <c r="K110" s="35">
        <v>56</v>
      </c>
      <c r="L110" s="15">
        <f>K110/J110</f>
        <v>1</v>
      </c>
      <c r="M110" s="15">
        <f>K110/K481</f>
        <v>3.0656531010953083E-06</v>
      </c>
    </row>
    <row r="111" spans="2:13" ht="12.75">
      <c r="B111" s="131" t="s">
        <v>71</v>
      </c>
      <c r="C111" s="131"/>
      <c r="D111" s="131"/>
      <c r="E111" s="130" t="s">
        <v>72</v>
      </c>
      <c r="F111" s="130"/>
      <c r="G111" s="130"/>
      <c r="H111" s="11"/>
      <c r="I111" s="35">
        <v>22365.42</v>
      </c>
      <c r="J111" s="35">
        <v>7300</v>
      </c>
      <c r="K111" s="35">
        <v>6540.71</v>
      </c>
      <c r="L111" s="18">
        <f aca="true" t="shared" si="9" ref="L111:L122">K111/J111</f>
        <v>0.8959876712328767</v>
      </c>
      <c r="M111" s="18">
        <f>K111/K481</f>
        <v>0.0003580633552654481</v>
      </c>
    </row>
    <row r="112" spans="2:13" ht="12.75">
      <c r="B112" s="134" t="s">
        <v>74</v>
      </c>
      <c r="C112" s="134"/>
      <c r="D112" s="134"/>
      <c r="E112" s="136" t="s">
        <v>75</v>
      </c>
      <c r="F112" s="136"/>
      <c r="G112" s="136"/>
      <c r="H112" s="24"/>
      <c r="I112" s="34">
        <f>SUM(I113:I119)</f>
        <v>1027397.76</v>
      </c>
      <c r="J112" s="34">
        <f>SUM(J113:J119)</f>
        <v>957940</v>
      </c>
      <c r="K112" s="36">
        <f>SUM(K113:K119)</f>
        <v>892678.18</v>
      </c>
      <c r="L112" s="45">
        <f t="shared" si="9"/>
        <v>0.9318727477712592</v>
      </c>
      <c r="M112" s="45">
        <f>K112/K481</f>
        <v>0.0488686005499485</v>
      </c>
    </row>
    <row r="113" spans="2:13" ht="12.75">
      <c r="B113" s="127" t="s">
        <v>44</v>
      </c>
      <c r="C113" s="127"/>
      <c r="D113" s="127"/>
      <c r="E113" s="130" t="s">
        <v>45</v>
      </c>
      <c r="F113" s="130"/>
      <c r="G113" s="130"/>
      <c r="H113" s="31"/>
      <c r="I113" s="39">
        <v>9000</v>
      </c>
      <c r="J113" s="39">
        <v>4500</v>
      </c>
      <c r="K113" s="39">
        <v>4500</v>
      </c>
      <c r="L113" s="32">
        <f>K113/J113</f>
        <v>1</v>
      </c>
      <c r="M113" s="32">
        <f>K113/K481</f>
        <v>0.0002463471241951587</v>
      </c>
    </row>
    <row r="114" spans="2:13" ht="12.75">
      <c r="B114" s="127" t="s">
        <v>76</v>
      </c>
      <c r="C114" s="127"/>
      <c r="D114" s="127"/>
      <c r="E114" s="130" t="s">
        <v>77</v>
      </c>
      <c r="F114" s="130"/>
      <c r="G114" s="130"/>
      <c r="H114" s="11"/>
      <c r="I114" s="35">
        <v>36440.09</v>
      </c>
      <c r="J114" s="35">
        <v>1410</v>
      </c>
      <c r="K114" s="35">
        <v>151.67</v>
      </c>
      <c r="L114" s="10">
        <f t="shared" si="9"/>
        <v>0.10756737588652482</v>
      </c>
      <c r="M114" s="14">
        <f>K114/K481</f>
        <v>8.302992961484383E-06</v>
      </c>
    </row>
    <row r="115" spans="2:13" ht="12.75">
      <c r="B115" s="127" t="s">
        <v>78</v>
      </c>
      <c r="C115" s="127"/>
      <c r="D115" s="127"/>
      <c r="E115" s="130" t="s">
        <v>79</v>
      </c>
      <c r="F115" s="130"/>
      <c r="G115" s="130"/>
      <c r="H115" s="11"/>
      <c r="I115" s="35">
        <v>196886.21</v>
      </c>
      <c r="J115" s="35">
        <v>257090</v>
      </c>
      <c r="K115" s="35">
        <v>251523.99</v>
      </c>
      <c r="L115" s="10">
        <f t="shared" si="9"/>
        <v>0.9783499552685829</v>
      </c>
      <c r="M115" s="14">
        <f>K115/K481</f>
        <v>0.013769380356131523</v>
      </c>
    </row>
    <row r="116" spans="2:13" ht="12.75">
      <c r="B116" s="127" t="s">
        <v>80</v>
      </c>
      <c r="C116" s="127"/>
      <c r="D116" s="127"/>
      <c r="E116" s="130" t="s">
        <v>81</v>
      </c>
      <c r="F116" s="130"/>
      <c r="G116" s="130"/>
      <c r="H116" s="11"/>
      <c r="I116" s="35">
        <v>432857.21</v>
      </c>
      <c r="J116" s="35">
        <v>330180</v>
      </c>
      <c r="K116" s="35">
        <v>305604.81</v>
      </c>
      <c r="L116" s="10">
        <f t="shared" si="9"/>
        <v>0.9255703252771216</v>
      </c>
      <c r="M116" s="14">
        <f>K116/K481</f>
        <v>0.016729970240823972</v>
      </c>
    </row>
    <row r="117" spans="2:13" ht="12.75">
      <c r="B117" s="127" t="s">
        <v>82</v>
      </c>
      <c r="C117" s="127"/>
      <c r="D117" s="127"/>
      <c r="E117" s="130" t="s">
        <v>83</v>
      </c>
      <c r="F117" s="130"/>
      <c r="G117" s="130"/>
      <c r="H117" s="11"/>
      <c r="I117" s="35">
        <v>352214.25</v>
      </c>
      <c r="J117" s="35">
        <v>363140</v>
      </c>
      <c r="K117" s="35">
        <v>329360.88</v>
      </c>
      <c r="L117" s="10">
        <f t="shared" si="9"/>
        <v>0.9069804483119458</v>
      </c>
      <c r="M117" s="14">
        <f>K117/K481</f>
        <v>0.018030467913419283</v>
      </c>
    </row>
    <row r="118" spans="2:13" ht="12.75">
      <c r="B118" s="127" t="s">
        <v>52</v>
      </c>
      <c r="C118" s="127"/>
      <c r="D118" s="127"/>
      <c r="E118" s="130" t="s">
        <v>53</v>
      </c>
      <c r="F118" s="130"/>
      <c r="G118" s="130"/>
      <c r="H118" s="11"/>
      <c r="I118" s="35">
        <v>0</v>
      </c>
      <c r="J118" s="35">
        <v>1000</v>
      </c>
      <c r="K118" s="35">
        <v>922.3</v>
      </c>
      <c r="L118" s="13">
        <f t="shared" si="9"/>
        <v>0.9223</v>
      </c>
      <c r="M118" s="14">
        <f>K118/K481</f>
        <v>5.0490211698932194E-05</v>
      </c>
    </row>
    <row r="119" spans="2:13" ht="12.75">
      <c r="B119" s="131" t="s">
        <v>71</v>
      </c>
      <c r="C119" s="131"/>
      <c r="D119" s="131"/>
      <c r="E119" s="130" t="s">
        <v>72</v>
      </c>
      <c r="F119" s="130"/>
      <c r="G119" s="130"/>
      <c r="H119" s="11"/>
      <c r="I119" s="35">
        <v>0</v>
      </c>
      <c r="J119" s="35">
        <v>620</v>
      </c>
      <c r="K119" s="35">
        <v>614.53</v>
      </c>
      <c r="L119" s="13">
        <f t="shared" si="9"/>
        <v>0.9911774193548387</v>
      </c>
      <c r="M119" s="14">
        <f>K119/K481</f>
        <v>3.364171071814464E-05</v>
      </c>
    </row>
    <row r="120" spans="2:13" ht="12.75">
      <c r="B120" s="139" t="s">
        <v>84</v>
      </c>
      <c r="C120" s="139"/>
      <c r="D120" s="139"/>
      <c r="E120" s="141" t="s">
        <v>85</v>
      </c>
      <c r="F120" s="141"/>
      <c r="G120" s="141"/>
      <c r="H120" s="4"/>
      <c r="I120" s="33">
        <f>SUM(I123,I121)</f>
        <v>57671.83</v>
      </c>
      <c r="J120" s="33">
        <f>SUM(J121,J123)</f>
        <v>51250</v>
      </c>
      <c r="K120" s="33">
        <f>SUM(K123,K121)</f>
        <v>46169.2</v>
      </c>
      <c r="L120" s="16">
        <f t="shared" si="9"/>
        <v>0.9008624390243902</v>
      </c>
      <c r="M120" s="16">
        <f>K120/K481</f>
        <v>0.002527477699198027</v>
      </c>
    </row>
    <row r="121" spans="2:13" ht="12.75">
      <c r="B121" s="134" t="s">
        <v>86</v>
      </c>
      <c r="C121" s="134"/>
      <c r="D121" s="134"/>
      <c r="E121" s="136" t="s">
        <v>87</v>
      </c>
      <c r="F121" s="136"/>
      <c r="G121" s="136"/>
      <c r="H121" s="24"/>
      <c r="I121" s="34">
        <f>SUM(I122:I122)</f>
        <v>17289.99</v>
      </c>
      <c r="J121" s="34">
        <f>SUM(J122:J122)</f>
        <v>14000</v>
      </c>
      <c r="K121" s="34">
        <f>SUM(K122:K122)</f>
        <v>12315.7</v>
      </c>
      <c r="L121" s="56">
        <f t="shared" si="9"/>
        <v>0.8796928571428572</v>
      </c>
      <c r="M121" s="56">
        <f>K121/K481</f>
        <v>0.000674208283877848</v>
      </c>
    </row>
    <row r="122" spans="2:13" ht="12.75">
      <c r="B122" s="127" t="s">
        <v>88</v>
      </c>
      <c r="C122" s="127"/>
      <c r="D122" s="127"/>
      <c r="E122" s="130" t="s">
        <v>89</v>
      </c>
      <c r="F122" s="130"/>
      <c r="G122" s="130"/>
      <c r="H122" s="11"/>
      <c r="I122" s="35">
        <v>17289.99</v>
      </c>
      <c r="J122" s="35">
        <v>14000</v>
      </c>
      <c r="K122" s="37">
        <v>12315.7</v>
      </c>
      <c r="L122" s="92">
        <f t="shared" si="9"/>
        <v>0.8796928571428572</v>
      </c>
      <c r="M122" s="23">
        <f>K122/K481</f>
        <v>0.000674208283877848</v>
      </c>
    </row>
    <row r="123" spans="2:13" ht="12.75">
      <c r="B123" s="134" t="s">
        <v>90</v>
      </c>
      <c r="C123" s="134"/>
      <c r="D123" s="134"/>
      <c r="E123" s="135" t="s">
        <v>583</v>
      </c>
      <c r="F123" s="136"/>
      <c r="G123" s="136"/>
      <c r="H123" s="24"/>
      <c r="I123" s="34">
        <f>SUM(I124:I130)</f>
        <v>40381.84</v>
      </c>
      <c r="J123" s="34">
        <f>SUM(J124:J130)</f>
        <v>37250</v>
      </c>
      <c r="K123" s="34">
        <f>SUM(K124:K130)</f>
        <v>33853.5</v>
      </c>
      <c r="L123" s="45">
        <f aca="true" t="shared" si="10" ref="L123:L172">K123/J123</f>
        <v>0.9088187919463088</v>
      </c>
      <c r="M123" s="45">
        <f>K123/K481</f>
        <v>0.001853269415320179</v>
      </c>
    </row>
    <row r="124" spans="2:13" ht="12.75">
      <c r="B124" s="127" t="s">
        <v>36</v>
      </c>
      <c r="C124" s="127"/>
      <c r="D124" s="127"/>
      <c r="E124" s="130" t="s">
        <v>37</v>
      </c>
      <c r="F124" s="130"/>
      <c r="G124" s="130"/>
      <c r="H124" s="7"/>
      <c r="I124" s="35">
        <v>9336</v>
      </c>
      <c r="J124" s="35">
        <v>6750</v>
      </c>
      <c r="K124" s="35">
        <v>6081.39</v>
      </c>
      <c r="L124" s="14">
        <f>K124/J124</f>
        <v>0.9009466666666667</v>
      </c>
      <c r="M124" s="14">
        <f>K124/K481</f>
        <v>0.0003329184305798214</v>
      </c>
    </row>
    <row r="125" spans="2:13" ht="12.75">
      <c r="B125" s="127" t="s">
        <v>38</v>
      </c>
      <c r="C125" s="127"/>
      <c r="D125" s="127"/>
      <c r="E125" s="130" t="s">
        <v>39</v>
      </c>
      <c r="F125" s="130"/>
      <c r="G125" s="130"/>
      <c r="H125" s="7"/>
      <c r="I125" s="35">
        <v>852.42</v>
      </c>
      <c r="J125" s="35">
        <v>1450</v>
      </c>
      <c r="K125" s="35">
        <v>1444.32</v>
      </c>
      <c r="L125" s="14">
        <f>K125/J125</f>
        <v>0.9960827586206896</v>
      </c>
      <c r="M125" s="14">
        <f>K125/K481</f>
        <v>7.906757298167813E-05</v>
      </c>
    </row>
    <row r="126" spans="2:13" ht="12.75">
      <c r="B126" s="127" t="s">
        <v>40</v>
      </c>
      <c r="C126" s="127"/>
      <c r="D126" s="127"/>
      <c r="E126" s="130" t="s">
        <v>41</v>
      </c>
      <c r="F126" s="130"/>
      <c r="G126" s="130"/>
      <c r="H126" s="7"/>
      <c r="I126" s="35">
        <v>1544.08</v>
      </c>
      <c r="J126" s="35">
        <v>1300</v>
      </c>
      <c r="K126" s="35">
        <v>1138.18</v>
      </c>
      <c r="L126" s="14">
        <f>K126/J126</f>
        <v>0.875523076923077</v>
      </c>
      <c r="M126" s="14">
        <f>K126/K481</f>
        <v>6.230830440365461E-05</v>
      </c>
    </row>
    <row r="127" spans="2:13" ht="12.75">
      <c r="B127" s="127" t="s">
        <v>42</v>
      </c>
      <c r="C127" s="127"/>
      <c r="D127" s="127"/>
      <c r="E127" s="130" t="s">
        <v>43</v>
      </c>
      <c r="F127" s="130"/>
      <c r="G127" s="130"/>
      <c r="H127" s="7"/>
      <c r="I127" s="35">
        <v>437.16</v>
      </c>
      <c r="J127" s="35">
        <v>400</v>
      </c>
      <c r="K127" s="35">
        <v>228.66</v>
      </c>
      <c r="L127" s="14">
        <f>K127/J127</f>
        <v>0.57165</v>
      </c>
      <c r="M127" s="14">
        <f>K127/K481</f>
        <v>1.2517718537436665E-05</v>
      </c>
    </row>
    <row r="128" spans="2:13" ht="12.75">
      <c r="B128" s="127" t="s">
        <v>91</v>
      </c>
      <c r="C128" s="127"/>
      <c r="D128" s="127"/>
      <c r="E128" s="130" t="s">
        <v>92</v>
      </c>
      <c r="F128" s="130"/>
      <c r="G128" s="130"/>
      <c r="H128" s="11"/>
      <c r="I128" s="35">
        <v>12495.9</v>
      </c>
      <c r="J128" s="35">
        <v>2500</v>
      </c>
      <c r="K128" s="35">
        <v>2295.33</v>
      </c>
      <c r="L128" s="10">
        <f t="shared" si="10"/>
        <v>0.918132</v>
      </c>
      <c r="M128" s="14">
        <f>K128/K481</f>
        <v>0.00012565509879530526</v>
      </c>
    </row>
    <row r="129" spans="2:13" ht="12.75">
      <c r="B129" s="127" t="s">
        <v>93</v>
      </c>
      <c r="C129" s="127"/>
      <c r="D129" s="127"/>
      <c r="E129" s="130" t="s">
        <v>94</v>
      </c>
      <c r="F129" s="130"/>
      <c r="G129" s="130"/>
      <c r="H129" s="11"/>
      <c r="I129" s="35">
        <v>15716.28</v>
      </c>
      <c r="J129" s="35">
        <v>24600</v>
      </c>
      <c r="K129" s="35">
        <v>22415.62</v>
      </c>
      <c r="L129" s="10">
        <f t="shared" si="10"/>
        <v>0.9112040650406503</v>
      </c>
      <c r="M129" s="14">
        <f>K129/K481</f>
        <v>0.0012271163386781074</v>
      </c>
    </row>
    <row r="130" spans="2:13" ht="12.75">
      <c r="B130" s="127" t="s">
        <v>52</v>
      </c>
      <c r="C130" s="127"/>
      <c r="D130" s="127"/>
      <c r="E130" s="130" t="s">
        <v>53</v>
      </c>
      <c r="F130" s="130"/>
      <c r="G130" s="130"/>
      <c r="H130" s="11"/>
      <c r="I130" s="35">
        <v>0</v>
      </c>
      <c r="J130" s="35">
        <v>250</v>
      </c>
      <c r="K130" s="35">
        <v>250</v>
      </c>
      <c r="L130" s="13">
        <f t="shared" si="10"/>
        <v>1</v>
      </c>
      <c r="M130" s="14">
        <f>K130/K481</f>
        <v>1.3685951344175484E-05</v>
      </c>
    </row>
    <row r="131" spans="2:13" ht="12.75">
      <c r="B131" s="139" t="s">
        <v>97</v>
      </c>
      <c r="C131" s="139"/>
      <c r="D131" s="139"/>
      <c r="E131" s="141" t="s">
        <v>98</v>
      </c>
      <c r="F131" s="141"/>
      <c r="G131" s="141"/>
      <c r="H131" s="4"/>
      <c r="I131" s="33">
        <f>SUM(I132,I144,I153,I177,I187,I195)</f>
        <v>2271354.9899999998</v>
      </c>
      <c r="J131" s="33">
        <f>SUM(J132,J144,J153,J177,J187,J195)</f>
        <v>2637385</v>
      </c>
      <c r="K131" s="33">
        <f>SUM(K132,K144,K153,K177,K187,K195)</f>
        <v>2549074.880000001</v>
      </c>
      <c r="L131" s="16">
        <f t="shared" si="10"/>
        <v>0.9665160300828286</v>
      </c>
      <c r="M131" s="16">
        <f>K131/K481</f>
        <v>0.1395460591213599</v>
      </c>
    </row>
    <row r="132" spans="2:13" ht="12.75">
      <c r="B132" s="134" t="s">
        <v>99</v>
      </c>
      <c r="C132" s="134"/>
      <c r="D132" s="134"/>
      <c r="E132" s="136" t="s">
        <v>100</v>
      </c>
      <c r="F132" s="136"/>
      <c r="G132" s="136"/>
      <c r="H132" s="24"/>
      <c r="I132" s="34">
        <f>SUM(I133:I143)</f>
        <v>59254</v>
      </c>
      <c r="J132" s="34">
        <f>SUM(J133:J143)</f>
        <v>59308</v>
      </c>
      <c r="K132" s="34">
        <f>SUM(K133:K143)</f>
        <v>59308</v>
      </c>
      <c r="L132" s="25">
        <f t="shared" si="10"/>
        <v>1</v>
      </c>
      <c r="M132" s="25">
        <f>K132/K481</f>
        <v>0.0032467456092814383</v>
      </c>
    </row>
    <row r="133" spans="2:13" ht="12.75">
      <c r="B133" s="127" t="s">
        <v>101</v>
      </c>
      <c r="C133" s="127"/>
      <c r="D133" s="127"/>
      <c r="E133" s="130" t="s">
        <v>102</v>
      </c>
      <c r="F133" s="130"/>
      <c r="G133" s="130"/>
      <c r="H133" s="11"/>
      <c r="I133" s="35">
        <v>36750</v>
      </c>
      <c r="J133" s="35">
        <v>37000</v>
      </c>
      <c r="K133" s="35">
        <v>37000</v>
      </c>
      <c r="L133" s="10">
        <f t="shared" si="10"/>
        <v>1</v>
      </c>
      <c r="M133" s="14">
        <f>K133/K481</f>
        <v>0.0020255207989379716</v>
      </c>
    </row>
    <row r="134" spans="2:13" ht="12.75">
      <c r="B134" s="127" t="s">
        <v>103</v>
      </c>
      <c r="C134" s="127"/>
      <c r="D134" s="127"/>
      <c r="E134" s="130" t="s">
        <v>104</v>
      </c>
      <c r="F134" s="130"/>
      <c r="G134" s="130"/>
      <c r="H134" s="11"/>
      <c r="I134" s="35">
        <v>2950</v>
      </c>
      <c r="J134" s="35">
        <v>2900</v>
      </c>
      <c r="K134" s="35">
        <v>2900</v>
      </c>
      <c r="L134" s="10">
        <f t="shared" si="10"/>
        <v>1</v>
      </c>
      <c r="M134" s="14">
        <f>K134/K481</f>
        <v>0.0001587570355924356</v>
      </c>
    </row>
    <row r="135" spans="2:13" ht="12.75">
      <c r="B135" s="127" t="s">
        <v>105</v>
      </c>
      <c r="C135" s="127"/>
      <c r="D135" s="127"/>
      <c r="E135" s="130" t="s">
        <v>106</v>
      </c>
      <c r="F135" s="130"/>
      <c r="G135" s="130"/>
      <c r="H135" s="11"/>
      <c r="I135" s="35">
        <v>6100</v>
      </c>
      <c r="J135" s="35">
        <v>6100</v>
      </c>
      <c r="K135" s="35">
        <v>6100</v>
      </c>
      <c r="L135" s="10">
        <f t="shared" si="10"/>
        <v>1</v>
      </c>
      <c r="M135" s="14">
        <f>K135/K481</f>
        <v>0.0003339372127978818</v>
      </c>
    </row>
    <row r="136" spans="2:13" ht="12.75">
      <c r="B136" s="127" t="s">
        <v>107</v>
      </c>
      <c r="C136" s="127"/>
      <c r="D136" s="127"/>
      <c r="E136" s="130" t="s">
        <v>108</v>
      </c>
      <c r="F136" s="130"/>
      <c r="G136" s="130"/>
      <c r="H136" s="11"/>
      <c r="I136" s="35">
        <v>1000</v>
      </c>
      <c r="J136" s="35">
        <v>1000</v>
      </c>
      <c r="K136" s="35">
        <v>1000</v>
      </c>
      <c r="L136" s="10">
        <f t="shared" si="10"/>
        <v>1</v>
      </c>
      <c r="M136" s="14">
        <f>K136/K481</f>
        <v>5.4743805376701935E-05</v>
      </c>
    </row>
    <row r="137" spans="2:13" ht="12.75">
      <c r="B137" s="127" t="s">
        <v>44</v>
      </c>
      <c r="C137" s="127"/>
      <c r="D137" s="127"/>
      <c r="E137" s="130" t="s">
        <v>45</v>
      </c>
      <c r="F137" s="130"/>
      <c r="G137" s="130"/>
      <c r="H137" s="11"/>
      <c r="I137" s="35">
        <v>350</v>
      </c>
      <c r="J137" s="35">
        <v>400</v>
      </c>
      <c r="K137" s="35">
        <v>400</v>
      </c>
      <c r="L137" s="10">
        <f t="shared" si="10"/>
        <v>1</v>
      </c>
      <c r="M137" s="14">
        <f>K137/K481</f>
        <v>2.1897522150680773E-05</v>
      </c>
    </row>
    <row r="138" spans="2:13" ht="12.75">
      <c r="B138" s="127" t="s">
        <v>109</v>
      </c>
      <c r="C138" s="127"/>
      <c r="D138" s="127"/>
      <c r="E138" s="130" t="s">
        <v>110</v>
      </c>
      <c r="F138" s="130"/>
      <c r="G138" s="130"/>
      <c r="H138" s="11"/>
      <c r="I138" s="35">
        <v>4404</v>
      </c>
      <c r="J138" s="35">
        <v>6836.86</v>
      </c>
      <c r="K138" s="35">
        <v>6836.86</v>
      </c>
      <c r="L138" s="10">
        <f t="shared" si="10"/>
        <v>1</v>
      </c>
      <c r="M138" s="14">
        <f>K138/K481</f>
        <v>0.0003742757332277584</v>
      </c>
    </row>
    <row r="139" spans="2:13" ht="12.75">
      <c r="B139" s="127" t="s">
        <v>111</v>
      </c>
      <c r="C139" s="127"/>
      <c r="D139" s="127"/>
      <c r="E139" s="130" t="s">
        <v>112</v>
      </c>
      <c r="F139" s="130"/>
      <c r="G139" s="130"/>
      <c r="H139" s="11"/>
      <c r="I139" s="35">
        <v>4700</v>
      </c>
      <c r="J139" s="35">
        <v>4398.13</v>
      </c>
      <c r="K139" s="35">
        <v>4398.13</v>
      </c>
      <c r="L139" s="10">
        <f t="shared" si="10"/>
        <v>1</v>
      </c>
      <c r="M139" s="14">
        <f>K139/K481</f>
        <v>0.00024077037274143409</v>
      </c>
    </row>
    <row r="140" spans="2:13" ht="12.75">
      <c r="B140" s="127" t="s">
        <v>157</v>
      </c>
      <c r="C140" s="127"/>
      <c r="D140" s="127"/>
      <c r="E140" s="130" t="s">
        <v>158</v>
      </c>
      <c r="F140" s="130"/>
      <c r="G140" s="130"/>
      <c r="H140" s="11"/>
      <c r="I140" s="35">
        <v>880</v>
      </c>
      <c r="J140" s="35">
        <v>617.01</v>
      </c>
      <c r="K140" s="35">
        <v>617.01</v>
      </c>
      <c r="L140" s="10">
        <f t="shared" si="10"/>
        <v>1</v>
      </c>
      <c r="M140" s="14">
        <f>K140/K481</f>
        <v>3.377747535547886E-05</v>
      </c>
    </row>
    <row r="141" spans="2:13" ht="12.75">
      <c r="B141" s="127" t="s">
        <v>113</v>
      </c>
      <c r="C141" s="127"/>
      <c r="D141" s="127"/>
      <c r="E141" s="130" t="s">
        <v>114</v>
      </c>
      <c r="F141" s="130"/>
      <c r="G141" s="130"/>
      <c r="H141" s="11"/>
      <c r="I141" s="35">
        <v>108</v>
      </c>
      <c r="J141" s="35">
        <v>56</v>
      </c>
      <c r="K141" s="35">
        <v>56</v>
      </c>
      <c r="L141" s="10">
        <f t="shared" si="10"/>
        <v>1</v>
      </c>
      <c r="M141" s="14">
        <f>K141/K481</f>
        <v>3.0656531010953083E-06</v>
      </c>
    </row>
    <row r="142" spans="2:13" ht="27.75" customHeight="1">
      <c r="B142" s="127" t="s">
        <v>126</v>
      </c>
      <c r="C142" s="127"/>
      <c r="D142" s="127"/>
      <c r="E142" s="128" t="s">
        <v>499</v>
      </c>
      <c r="F142" s="129"/>
      <c r="G142" s="129"/>
      <c r="H142" s="11"/>
      <c r="I142" s="35">
        <v>539</v>
      </c>
      <c r="J142" s="35">
        <v>0</v>
      </c>
      <c r="K142" s="35">
        <v>0</v>
      </c>
      <c r="L142" s="10" t="s">
        <v>13</v>
      </c>
      <c r="M142" s="14" t="s">
        <v>13</v>
      </c>
    </row>
    <row r="143" spans="2:13" ht="12.75" customHeight="1">
      <c r="B143" s="127" t="s">
        <v>115</v>
      </c>
      <c r="C143" s="127"/>
      <c r="D143" s="127"/>
      <c r="E143" s="130" t="s">
        <v>116</v>
      </c>
      <c r="F143" s="130"/>
      <c r="G143" s="130"/>
      <c r="H143" s="11"/>
      <c r="I143" s="35">
        <v>1473</v>
      </c>
      <c r="J143" s="35">
        <v>0</v>
      </c>
      <c r="K143" s="35">
        <v>0</v>
      </c>
      <c r="L143" s="10" t="s">
        <v>13</v>
      </c>
      <c r="M143" s="15" t="s">
        <v>13</v>
      </c>
    </row>
    <row r="144" spans="2:13" ht="12.75" customHeight="1">
      <c r="B144" s="134" t="s">
        <v>117</v>
      </c>
      <c r="C144" s="134"/>
      <c r="D144" s="134"/>
      <c r="E144" s="136" t="s">
        <v>118</v>
      </c>
      <c r="F144" s="136"/>
      <c r="G144" s="136"/>
      <c r="H144" s="24"/>
      <c r="I144" s="34">
        <f>SUM(I145:I152)</f>
        <v>76939.53000000001</v>
      </c>
      <c r="J144" s="34">
        <f>SUM(J145:J152)</f>
        <v>99200</v>
      </c>
      <c r="K144" s="34">
        <f>SUM(K145:K152)</f>
        <v>85961.41</v>
      </c>
      <c r="L144" s="25">
        <f t="shared" si="10"/>
        <v>0.8665464717741936</v>
      </c>
      <c r="M144" s="25">
        <f>K144/K481</f>
        <v>0.004705854698946879</v>
      </c>
    </row>
    <row r="145" spans="2:13" ht="12.75" customHeight="1">
      <c r="B145" s="127" t="s">
        <v>119</v>
      </c>
      <c r="C145" s="127"/>
      <c r="D145" s="127"/>
      <c r="E145" s="130" t="s">
        <v>120</v>
      </c>
      <c r="F145" s="130"/>
      <c r="G145" s="130"/>
      <c r="H145" s="11"/>
      <c r="I145" s="35">
        <v>62817.69</v>
      </c>
      <c r="J145" s="35">
        <v>83700</v>
      </c>
      <c r="K145" s="35">
        <v>75900</v>
      </c>
      <c r="L145" s="10">
        <f t="shared" si="10"/>
        <v>0.9068100358422939</v>
      </c>
      <c r="M145" s="14">
        <f>K145/K481</f>
        <v>0.004155054828091677</v>
      </c>
    </row>
    <row r="146" spans="2:13" ht="12.75" customHeight="1">
      <c r="B146" s="127" t="s">
        <v>44</v>
      </c>
      <c r="C146" s="127"/>
      <c r="D146" s="127"/>
      <c r="E146" s="130" t="s">
        <v>45</v>
      </c>
      <c r="F146" s="130"/>
      <c r="G146" s="130"/>
      <c r="H146" s="11"/>
      <c r="I146" s="35">
        <v>0</v>
      </c>
      <c r="J146" s="35">
        <v>310</v>
      </c>
      <c r="K146" s="35">
        <v>0</v>
      </c>
      <c r="L146" s="10">
        <f>K146/J146</f>
        <v>0</v>
      </c>
      <c r="M146" s="14">
        <f>K146/K481</f>
        <v>0</v>
      </c>
    </row>
    <row r="147" spans="2:13" ht="12.75" customHeight="1">
      <c r="B147" s="127" t="s">
        <v>121</v>
      </c>
      <c r="C147" s="127"/>
      <c r="D147" s="127"/>
      <c r="E147" s="130" t="s">
        <v>122</v>
      </c>
      <c r="F147" s="130"/>
      <c r="G147" s="130"/>
      <c r="H147" s="11"/>
      <c r="I147" s="35">
        <v>4528.27</v>
      </c>
      <c r="J147" s="35">
        <v>8500</v>
      </c>
      <c r="K147" s="35">
        <v>7574.71</v>
      </c>
      <c r="L147" s="10">
        <f t="shared" si="10"/>
        <v>0.8911423529411765</v>
      </c>
      <c r="M147" s="14">
        <f>K147/K481</f>
        <v>0.0004146684500249579</v>
      </c>
    </row>
    <row r="148" spans="2:13" ht="12.75" customHeight="1">
      <c r="B148" s="127" t="s">
        <v>123</v>
      </c>
      <c r="C148" s="127"/>
      <c r="D148" s="127"/>
      <c r="E148" s="130" t="s">
        <v>124</v>
      </c>
      <c r="F148" s="130"/>
      <c r="G148" s="130"/>
      <c r="H148" s="11"/>
      <c r="I148" s="35">
        <v>5413.89</v>
      </c>
      <c r="J148" s="35">
        <v>6100</v>
      </c>
      <c r="K148" s="35">
        <v>2033.16</v>
      </c>
      <c r="L148" s="10">
        <f t="shared" si="10"/>
        <v>0.3333049180327869</v>
      </c>
      <c r="M148" s="14">
        <f>K148/K481</f>
        <v>0.00011130291533969532</v>
      </c>
    </row>
    <row r="149" spans="2:13" ht="12.75" customHeight="1">
      <c r="B149" s="127" t="s">
        <v>125</v>
      </c>
      <c r="C149" s="127"/>
      <c r="D149" s="127"/>
      <c r="E149" s="132" t="s">
        <v>258</v>
      </c>
      <c r="F149" s="130"/>
      <c r="G149" s="130"/>
      <c r="H149" s="11"/>
      <c r="I149" s="35">
        <v>41.8</v>
      </c>
      <c r="J149" s="35">
        <v>210</v>
      </c>
      <c r="K149" s="35">
        <v>73.54</v>
      </c>
      <c r="L149" s="10">
        <f t="shared" si="10"/>
        <v>0.3501904761904762</v>
      </c>
      <c r="M149" s="14">
        <f>K149/K481</f>
        <v>4.025859447402661E-06</v>
      </c>
    </row>
    <row r="150" spans="2:13" ht="12.75" customHeight="1">
      <c r="B150" s="131" t="s">
        <v>170</v>
      </c>
      <c r="C150" s="131"/>
      <c r="D150" s="131"/>
      <c r="E150" s="130" t="s">
        <v>171</v>
      </c>
      <c r="F150" s="130"/>
      <c r="G150" s="130"/>
      <c r="H150" s="11"/>
      <c r="I150" s="35">
        <v>0</v>
      </c>
      <c r="J150" s="35">
        <v>380</v>
      </c>
      <c r="K150" s="35">
        <v>380</v>
      </c>
      <c r="L150" s="10">
        <f t="shared" si="10"/>
        <v>1</v>
      </c>
      <c r="M150" s="14">
        <f>K150/K481</f>
        <v>2.0802646043146736E-05</v>
      </c>
    </row>
    <row r="151" spans="2:15" ht="27" customHeight="1">
      <c r="B151" s="127" t="s">
        <v>126</v>
      </c>
      <c r="C151" s="127"/>
      <c r="D151" s="127"/>
      <c r="E151" s="128" t="s">
        <v>498</v>
      </c>
      <c r="F151" s="129"/>
      <c r="G151" s="129"/>
      <c r="H151" s="11"/>
      <c r="I151" s="35">
        <v>946.08</v>
      </c>
      <c r="J151" s="35">
        <v>0</v>
      </c>
      <c r="K151" s="35">
        <v>0</v>
      </c>
      <c r="L151" s="10" t="s">
        <v>13</v>
      </c>
      <c r="M151" s="14" t="s">
        <v>13</v>
      </c>
      <c r="O151" s="96"/>
    </row>
    <row r="152" spans="2:13" ht="12.75" customHeight="1">
      <c r="B152" s="127" t="s">
        <v>127</v>
      </c>
      <c r="C152" s="127"/>
      <c r="D152" s="127"/>
      <c r="E152" s="130" t="s">
        <v>128</v>
      </c>
      <c r="F152" s="130"/>
      <c r="G152" s="130"/>
      <c r="H152" s="11"/>
      <c r="I152" s="35">
        <v>3191.8</v>
      </c>
      <c r="J152" s="35">
        <v>0</v>
      </c>
      <c r="K152" s="35">
        <v>0</v>
      </c>
      <c r="L152" s="10" t="s">
        <v>13</v>
      </c>
      <c r="M152" s="14" t="s">
        <v>13</v>
      </c>
    </row>
    <row r="153" spans="2:15" ht="12.75">
      <c r="B153" s="134" t="s">
        <v>129</v>
      </c>
      <c r="C153" s="134"/>
      <c r="D153" s="134"/>
      <c r="E153" s="136" t="s">
        <v>130</v>
      </c>
      <c r="F153" s="136"/>
      <c r="G153" s="136"/>
      <c r="H153" s="24"/>
      <c r="I153" s="34">
        <f>SUM(I154:I176)</f>
        <v>2042703.1299999997</v>
      </c>
      <c r="J153" s="34">
        <f>SUM(J154:J176)</f>
        <v>2194974</v>
      </c>
      <c r="K153" s="34">
        <f>SUM(K154:K176)</f>
        <v>2130934.880000001</v>
      </c>
      <c r="L153" s="25">
        <f t="shared" si="10"/>
        <v>0.9708246566929726</v>
      </c>
      <c r="M153" s="25">
        <f>K153/K481</f>
        <v>0.11665548434114574</v>
      </c>
      <c r="O153" s="96"/>
    </row>
    <row r="154" spans="2:15" ht="12.75">
      <c r="B154" s="127" t="s">
        <v>131</v>
      </c>
      <c r="C154" s="127"/>
      <c r="D154" s="127"/>
      <c r="E154" s="130" t="s">
        <v>132</v>
      </c>
      <c r="F154" s="130"/>
      <c r="G154" s="130"/>
      <c r="H154" s="11"/>
      <c r="I154" s="35">
        <v>1484.43</v>
      </c>
      <c r="J154" s="35">
        <v>1900</v>
      </c>
      <c r="K154" s="35">
        <v>1859.6</v>
      </c>
      <c r="L154" s="10">
        <f t="shared" si="10"/>
        <v>0.9787368421052631</v>
      </c>
      <c r="M154" s="15">
        <f>K154/K481</f>
        <v>0.00010180158047851492</v>
      </c>
      <c r="O154" s="96"/>
    </row>
    <row r="155" spans="2:13" ht="12.75">
      <c r="B155" s="127" t="s">
        <v>133</v>
      </c>
      <c r="C155" s="127"/>
      <c r="D155" s="127"/>
      <c r="E155" s="130" t="s">
        <v>134</v>
      </c>
      <c r="F155" s="130"/>
      <c r="G155" s="130"/>
      <c r="H155" s="11"/>
      <c r="I155" s="35">
        <v>1340973.77</v>
      </c>
      <c r="J155" s="35">
        <v>1440000</v>
      </c>
      <c r="K155" s="35">
        <v>1407268.17</v>
      </c>
      <c r="L155" s="10">
        <f t="shared" si="10"/>
        <v>0.9772695625</v>
      </c>
      <c r="M155" s="15">
        <f>K155/K481</f>
        <v>0.07703921481130749</v>
      </c>
    </row>
    <row r="156" spans="2:15" ht="12.75">
      <c r="B156" s="127" t="s">
        <v>135</v>
      </c>
      <c r="C156" s="127"/>
      <c r="D156" s="127"/>
      <c r="E156" s="130" t="s">
        <v>136</v>
      </c>
      <c r="F156" s="130"/>
      <c r="G156" s="130"/>
      <c r="H156" s="11"/>
      <c r="I156" s="35">
        <v>101977.47</v>
      </c>
      <c r="J156" s="35">
        <v>111900</v>
      </c>
      <c r="K156" s="35">
        <v>111849.31</v>
      </c>
      <c r="L156" s="10">
        <f t="shared" si="10"/>
        <v>0.9995470062555853</v>
      </c>
      <c r="M156" s="15">
        <f>K156/K481</f>
        <v>0.006123056858158401</v>
      </c>
      <c r="O156" s="96"/>
    </row>
    <row r="157" spans="2:13" ht="12.75">
      <c r="B157" s="127" t="s">
        <v>137</v>
      </c>
      <c r="C157" s="127"/>
      <c r="D157" s="127"/>
      <c r="E157" s="130" t="s">
        <v>138</v>
      </c>
      <c r="F157" s="130"/>
      <c r="G157" s="130"/>
      <c r="H157" s="11"/>
      <c r="I157" s="35">
        <v>205860.4</v>
      </c>
      <c r="J157" s="35">
        <v>226000</v>
      </c>
      <c r="K157" s="35">
        <v>214067.09</v>
      </c>
      <c r="L157" s="10">
        <f t="shared" si="10"/>
        <v>0.9471995132743363</v>
      </c>
      <c r="M157" s="15">
        <f>K157/K481</f>
        <v>0.011718847112516938</v>
      </c>
    </row>
    <row r="158" spans="2:13" ht="12.75">
      <c r="B158" s="127" t="s">
        <v>139</v>
      </c>
      <c r="C158" s="127"/>
      <c r="D158" s="127"/>
      <c r="E158" s="130" t="s">
        <v>140</v>
      </c>
      <c r="F158" s="130"/>
      <c r="G158" s="130"/>
      <c r="H158" s="11"/>
      <c r="I158" s="35">
        <v>31291.52</v>
      </c>
      <c r="J158" s="35">
        <v>34000</v>
      </c>
      <c r="K158" s="35">
        <v>31099.79</v>
      </c>
      <c r="L158" s="10">
        <f t="shared" si="10"/>
        <v>0.9146997058823529</v>
      </c>
      <c r="M158" s="15">
        <f>K158/K481</f>
        <v>0.0017025208510163012</v>
      </c>
    </row>
    <row r="159" spans="2:13" ht="12.75">
      <c r="B159" s="127" t="s">
        <v>141</v>
      </c>
      <c r="C159" s="127"/>
      <c r="D159" s="127"/>
      <c r="E159" s="130" t="s">
        <v>142</v>
      </c>
      <c r="F159" s="130"/>
      <c r="G159" s="130"/>
      <c r="H159" s="11"/>
      <c r="I159" s="35">
        <v>3467</v>
      </c>
      <c r="J159" s="35">
        <v>4650</v>
      </c>
      <c r="K159" s="35">
        <v>2670</v>
      </c>
      <c r="L159" s="10">
        <f t="shared" si="10"/>
        <v>0.5741935483870968</v>
      </c>
      <c r="M159" s="15">
        <f>K159/K481</f>
        <v>0.00014616596035579418</v>
      </c>
    </row>
    <row r="160" spans="2:13" ht="12.75">
      <c r="B160" s="127" t="s">
        <v>143</v>
      </c>
      <c r="C160" s="127"/>
      <c r="D160" s="127"/>
      <c r="E160" s="130" t="s">
        <v>144</v>
      </c>
      <c r="F160" s="130"/>
      <c r="G160" s="130"/>
      <c r="H160" s="11"/>
      <c r="I160" s="35">
        <v>2494.01</v>
      </c>
      <c r="J160" s="35">
        <v>1225</v>
      </c>
      <c r="K160" s="35">
        <v>1042.95</v>
      </c>
      <c r="L160" s="15">
        <f t="shared" si="10"/>
        <v>0.8513877551020409</v>
      </c>
      <c r="M160" s="15">
        <f>K160/K481</f>
        <v>5.709505181763129E-05</v>
      </c>
    </row>
    <row r="161" spans="2:13" ht="12.75">
      <c r="B161" s="127" t="s">
        <v>145</v>
      </c>
      <c r="C161" s="127"/>
      <c r="D161" s="127"/>
      <c r="E161" s="130" t="s">
        <v>146</v>
      </c>
      <c r="F161" s="130"/>
      <c r="G161" s="130"/>
      <c r="H161" s="11"/>
      <c r="I161" s="35">
        <v>54234.95</v>
      </c>
      <c r="J161" s="35">
        <v>73900</v>
      </c>
      <c r="K161" s="35">
        <v>70263.38</v>
      </c>
      <c r="L161" s="10">
        <f t="shared" si="10"/>
        <v>0.9507899864682003</v>
      </c>
      <c r="M161" s="15">
        <f>K161/K481</f>
        <v>0.0038464847998292517</v>
      </c>
    </row>
    <row r="162" spans="2:13" ht="12.75">
      <c r="B162" s="127" t="s">
        <v>147</v>
      </c>
      <c r="C162" s="127"/>
      <c r="D162" s="127"/>
      <c r="E162" s="130" t="s">
        <v>148</v>
      </c>
      <c r="F162" s="130"/>
      <c r="G162" s="130"/>
      <c r="H162" s="11"/>
      <c r="I162" s="35">
        <v>27064.58</v>
      </c>
      <c r="J162" s="35">
        <v>22000</v>
      </c>
      <c r="K162" s="35">
        <v>21774.55</v>
      </c>
      <c r="L162" s="10">
        <f t="shared" si="10"/>
        <v>0.9897522727272727</v>
      </c>
      <c r="M162" s="15">
        <f>K162/K481</f>
        <v>0.0011920217273652652</v>
      </c>
    </row>
    <row r="163" spans="2:13" ht="12.75">
      <c r="B163" s="127" t="s">
        <v>149</v>
      </c>
      <c r="C163" s="127"/>
      <c r="D163" s="127"/>
      <c r="E163" s="130" t="s">
        <v>150</v>
      </c>
      <c r="F163" s="130"/>
      <c r="G163" s="130"/>
      <c r="H163" s="11"/>
      <c r="I163" s="35">
        <v>1640</v>
      </c>
      <c r="J163" s="35">
        <v>1500</v>
      </c>
      <c r="K163" s="35">
        <v>1414</v>
      </c>
      <c r="L163" s="10">
        <f t="shared" si="10"/>
        <v>0.9426666666666667</v>
      </c>
      <c r="M163" s="15">
        <f>K163/K481</f>
        <v>7.740774080265654E-05</v>
      </c>
    </row>
    <row r="164" spans="2:13" ht="12.75">
      <c r="B164" s="131" t="s">
        <v>151</v>
      </c>
      <c r="C164" s="131"/>
      <c r="D164" s="131"/>
      <c r="E164" s="130" t="s">
        <v>152</v>
      </c>
      <c r="F164" s="130"/>
      <c r="G164" s="130"/>
      <c r="H164" s="11"/>
      <c r="I164" s="35">
        <v>110854.44</v>
      </c>
      <c r="J164" s="35">
        <v>148894</v>
      </c>
      <c r="K164" s="35">
        <v>141772.62</v>
      </c>
      <c r="L164" s="15">
        <f t="shared" si="10"/>
        <v>0.9521714776955418</v>
      </c>
      <c r="M164" s="15">
        <f>K164/K481</f>
        <v>0.00776117271702512</v>
      </c>
    </row>
    <row r="165" spans="2:13" ht="12.75">
      <c r="B165" s="131" t="s">
        <v>153</v>
      </c>
      <c r="C165" s="131"/>
      <c r="D165" s="131"/>
      <c r="E165" s="130" t="s">
        <v>154</v>
      </c>
      <c r="F165" s="130"/>
      <c r="G165" s="130"/>
      <c r="H165" s="11"/>
      <c r="I165" s="35">
        <v>4914.02</v>
      </c>
      <c r="J165" s="35">
        <v>4800</v>
      </c>
      <c r="K165" s="35">
        <v>4746.26</v>
      </c>
      <c r="L165" s="15">
        <f t="shared" si="10"/>
        <v>0.9888041666666667</v>
      </c>
      <c r="M165" s="15">
        <f>K165/K481</f>
        <v>0.00025982833370722535</v>
      </c>
    </row>
    <row r="166" spans="2:13" ht="12.75">
      <c r="B166" s="127" t="s">
        <v>155</v>
      </c>
      <c r="C166" s="127"/>
      <c r="D166" s="127"/>
      <c r="E166" s="130" t="s">
        <v>156</v>
      </c>
      <c r="F166" s="130"/>
      <c r="G166" s="130"/>
      <c r="H166" s="11"/>
      <c r="I166" s="35">
        <v>10888.13</v>
      </c>
      <c r="J166" s="35">
        <v>13000</v>
      </c>
      <c r="K166" s="35">
        <v>12636.41</v>
      </c>
      <c r="L166" s="10">
        <f t="shared" si="10"/>
        <v>0.9720315384615384</v>
      </c>
      <c r="M166" s="15">
        <f>K166/K481</f>
        <v>0.00069176516970021</v>
      </c>
    </row>
    <row r="167" spans="2:13" ht="12.75">
      <c r="B167" s="127" t="s">
        <v>157</v>
      </c>
      <c r="C167" s="127"/>
      <c r="D167" s="127"/>
      <c r="E167" s="130" t="s">
        <v>158</v>
      </c>
      <c r="F167" s="130"/>
      <c r="G167" s="130"/>
      <c r="H167" s="11"/>
      <c r="I167" s="35">
        <v>8342.47</v>
      </c>
      <c r="J167" s="35">
        <v>8060</v>
      </c>
      <c r="K167" s="35">
        <v>7367.58</v>
      </c>
      <c r="L167" s="10">
        <f t="shared" si="10"/>
        <v>0.914091811414392</v>
      </c>
      <c r="M167" s="15">
        <f>K167/K481</f>
        <v>0.00040332936561728164</v>
      </c>
    </row>
    <row r="168" spans="2:13" ht="12.75">
      <c r="B168" s="127" t="s">
        <v>159</v>
      </c>
      <c r="C168" s="127"/>
      <c r="D168" s="127"/>
      <c r="E168" s="132" t="s">
        <v>258</v>
      </c>
      <c r="F168" s="130"/>
      <c r="G168" s="130"/>
      <c r="H168" s="11"/>
      <c r="I168" s="35">
        <v>31382.74</v>
      </c>
      <c r="J168" s="35">
        <v>32580</v>
      </c>
      <c r="K168" s="35">
        <v>30721.86</v>
      </c>
      <c r="L168" s="10">
        <f t="shared" si="10"/>
        <v>0.9429668508287293</v>
      </c>
      <c r="M168" s="15">
        <f>K168/K481</f>
        <v>0.001681831524650284</v>
      </c>
    </row>
    <row r="169" spans="2:13" ht="12.75">
      <c r="B169" s="127" t="s">
        <v>160</v>
      </c>
      <c r="C169" s="127"/>
      <c r="D169" s="127"/>
      <c r="E169" s="130" t="s">
        <v>161</v>
      </c>
      <c r="F169" s="130"/>
      <c r="G169" s="130"/>
      <c r="H169" s="11"/>
      <c r="I169" s="35">
        <v>464.22</v>
      </c>
      <c r="J169" s="35">
        <v>110</v>
      </c>
      <c r="K169" s="35">
        <v>103.62</v>
      </c>
      <c r="L169" s="10">
        <f t="shared" si="10"/>
        <v>0.9420000000000001</v>
      </c>
      <c r="M169" s="15">
        <f>K169/K481</f>
        <v>5.672553113133855E-06</v>
      </c>
    </row>
    <row r="170" spans="2:13" ht="12.75">
      <c r="B170" s="127" t="s">
        <v>162</v>
      </c>
      <c r="C170" s="127"/>
      <c r="D170" s="127"/>
      <c r="E170" s="130" t="s">
        <v>163</v>
      </c>
      <c r="F170" s="130"/>
      <c r="G170" s="130"/>
      <c r="H170" s="11"/>
      <c r="I170" s="35">
        <v>2757.71</v>
      </c>
      <c r="J170" s="35">
        <v>4445</v>
      </c>
      <c r="K170" s="35">
        <v>4443</v>
      </c>
      <c r="L170" s="10">
        <f t="shared" si="10"/>
        <v>0.9995500562429697</v>
      </c>
      <c r="M170" s="15">
        <f>K170/K481</f>
        <v>0.0002432267272886867</v>
      </c>
    </row>
    <row r="171" spans="2:13" ht="12.75">
      <c r="B171" s="127" t="s">
        <v>164</v>
      </c>
      <c r="C171" s="127"/>
      <c r="D171" s="127"/>
      <c r="E171" s="130" t="s">
        <v>165</v>
      </c>
      <c r="F171" s="130"/>
      <c r="G171" s="130"/>
      <c r="H171" s="11"/>
      <c r="I171" s="35">
        <v>53869.45</v>
      </c>
      <c r="J171" s="35">
        <v>52000</v>
      </c>
      <c r="K171" s="35">
        <v>52000</v>
      </c>
      <c r="L171" s="10">
        <f t="shared" si="10"/>
        <v>1</v>
      </c>
      <c r="M171" s="15">
        <f>K171/K481</f>
        <v>0.0028466778795885007</v>
      </c>
    </row>
    <row r="172" spans="2:13" ht="12.75">
      <c r="B172" s="126" t="s">
        <v>166</v>
      </c>
      <c r="C172" s="127"/>
      <c r="D172" s="127"/>
      <c r="E172" s="132" t="s">
        <v>167</v>
      </c>
      <c r="F172" s="130"/>
      <c r="G172" s="130"/>
      <c r="H172" s="11"/>
      <c r="I172" s="35">
        <v>0.05</v>
      </c>
      <c r="J172" s="35">
        <v>10</v>
      </c>
      <c r="K172" s="35">
        <v>0.06</v>
      </c>
      <c r="L172" s="10">
        <f t="shared" si="10"/>
        <v>0.006</v>
      </c>
      <c r="M172" s="15">
        <f>K172/K481</f>
        <v>3.284628322602116E-09</v>
      </c>
    </row>
    <row r="173" spans="2:13" ht="12.75">
      <c r="B173" s="131" t="s">
        <v>168</v>
      </c>
      <c r="C173" s="131"/>
      <c r="D173" s="131"/>
      <c r="E173" s="130" t="s">
        <v>169</v>
      </c>
      <c r="F173" s="130"/>
      <c r="G173" s="130"/>
      <c r="H173" s="11"/>
      <c r="I173" s="35">
        <v>3451.98</v>
      </c>
      <c r="J173" s="35">
        <v>4000</v>
      </c>
      <c r="K173" s="35">
        <v>3971.22</v>
      </c>
      <c r="L173" s="15">
        <f>K173/J173</f>
        <v>0.9928049999999999</v>
      </c>
      <c r="M173" s="15">
        <f>K173/K481</f>
        <v>0.00021739969478806626</v>
      </c>
    </row>
    <row r="174" spans="2:13" ht="12.75">
      <c r="B174" s="131" t="s">
        <v>170</v>
      </c>
      <c r="C174" s="131"/>
      <c r="D174" s="131"/>
      <c r="E174" s="130" t="s">
        <v>171</v>
      </c>
      <c r="F174" s="130"/>
      <c r="G174" s="130"/>
      <c r="H174" s="11"/>
      <c r="I174" s="35">
        <v>12214.8</v>
      </c>
      <c r="J174" s="35">
        <v>10000</v>
      </c>
      <c r="K174" s="35">
        <v>9863.41</v>
      </c>
      <c r="L174" s="15">
        <f>K174/J174</f>
        <v>0.986341</v>
      </c>
      <c r="M174" s="15">
        <f>K174/K481</f>
        <v>0.0005399605973906156</v>
      </c>
    </row>
    <row r="175" spans="2:13" ht="27" customHeight="1">
      <c r="B175" s="127" t="s">
        <v>172</v>
      </c>
      <c r="C175" s="127"/>
      <c r="D175" s="127"/>
      <c r="E175" s="128" t="s">
        <v>499</v>
      </c>
      <c r="F175" s="129"/>
      <c r="G175" s="129"/>
      <c r="H175" s="11"/>
      <c r="I175" s="35">
        <v>4619.53</v>
      </c>
      <c r="J175" s="35">
        <v>0</v>
      </c>
      <c r="K175" s="35">
        <v>0</v>
      </c>
      <c r="L175" s="10" t="s">
        <v>13</v>
      </c>
      <c r="M175" s="15" t="s">
        <v>13</v>
      </c>
    </row>
    <row r="176" spans="2:13" ht="12.75">
      <c r="B176" s="127" t="s">
        <v>173</v>
      </c>
      <c r="C176" s="127"/>
      <c r="D176" s="127"/>
      <c r="E176" s="130" t="s">
        <v>174</v>
      </c>
      <c r="F176" s="130"/>
      <c r="G176" s="130"/>
      <c r="H176" s="11"/>
      <c r="I176" s="35">
        <v>28455.46</v>
      </c>
      <c r="J176" s="35">
        <v>0</v>
      </c>
      <c r="K176" s="35">
        <v>0</v>
      </c>
      <c r="L176" s="10" t="s">
        <v>13</v>
      </c>
      <c r="M176" s="15" t="s">
        <v>13</v>
      </c>
    </row>
    <row r="177" spans="2:13" ht="12.75">
      <c r="B177" s="137" t="s">
        <v>552</v>
      </c>
      <c r="C177" s="134"/>
      <c r="D177" s="134"/>
      <c r="E177" s="135" t="s">
        <v>584</v>
      </c>
      <c r="F177" s="135"/>
      <c r="G177" s="135"/>
      <c r="H177" s="11"/>
      <c r="I177" s="34">
        <f>SUM(I178:I186)</f>
        <v>4333.27</v>
      </c>
      <c r="J177" s="34">
        <f>SUM(J178:J186)</f>
        <v>24042</v>
      </c>
      <c r="K177" s="34">
        <f>SUM(K178:K186)</f>
        <v>20557.58</v>
      </c>
      <c r="L177" s="28">
        <f aca="true" t="shared" si="11" ref="L177:L189">K177/J177</f>
        <v>0.8550694617752268</v>
      </c>
      <c r="M177" s="25">
        <f>K177/K481</f>
        <v>0.0011254001585359803</v>
      </c>
    </row>
    <row r="178" spans="2:13" ht="12.75">
      <c r="B178" s="127" t="s">
        <v>34</v>
      </c>
      <c r="C178" s="127"/>
      <c r="D178" s="127"/>
      <c r="E178" s="130" t="s">
        <v>35</v>
      </c>
      <c r="F178" s="130"/>
      <c r="G178" s="130"/>
      <c r="H178" s="11"/>
      <c r="I178" s="35">
        <v>3010</v>
      </c>
      <c r="J178" s="35">
        <v>6138.56</v>
      </c>
      <c r="K178" s="35">
        <v>6138.56</v>
      </c>
      <c r="L178" s="13">
        <f t="shared" si="11"/>
        <v>1</v>
      </c>
      <c r="M178" s="14">
        <f>K178/K481</f>
        <v>0.00033604813393320744</v>
      </c>
    </row>
    <row r="179" spans="2:13" ht="12.75">
      <c r="B179" s="131" t="s">
        <v>180</v>
      </c>
      <c r="C179" s="131"/>
      <c r="D179" s="131"/>
      <c r="E179" s="132" t="s">
        <v>500</v>
      </c>
      <c r="F179" s="132"/>
      <c r="G179" s="132"/>
      <c r="H179" s="11"/>
      <c r="I179" s="35">
        <v>0</v>
      </c>
      <c r="J179" s="35">
        <v>15621.44</v>
      </c>
      <c r="K179" s="35">
        <v>13632</v>
      </c>
      <c r="L179" s="13">
        <f t="shared" si="11"/>
        <v>0.8726468238523465</v>
      </c>
      <c r="M179" s="14">
        <f>K179/K481</f>
        <v>0.0007462675548952008</v>
      </c>
    </row>
    <row r="180" spans="2:13" ht="12.75">
      <c r="B180" s="127" t="s">
        <v>36</v>
      </c>
      <c r="C180" s="127"/>
      <c r="D180" s="127"/>
      <c r="E180" s="130" t="s">
        <v>37</v>
      </c>
      <c r="F180" s="130"/>
      <c r="G180" s="130"/>
      <c r="H180" s="11"/>
      <c r="I180" s="35">
        <v>0</v>
      </c>
      <c r="J180" s="35">
        <v>1482</v>
      </c>
      <c r="K180" s="35">
        <v>0</v>
      </c>
      <c r="L180" s="125">
        <f t="shared" si="11"/>
        <v>0</v>
      </c>
      <c r="M180" s="47">
        <f>K180/K481</f>
        <v>0</v>
      </c>
    </row>
    <row r="181" spans="2:13" ht="12.75">
      <c r="B181" s="127" t="s">
        <v>40</v>
      </c>
      <c r="C181" s="127"/>
      <c r="D181" s="127"/>
      <c r="E181" s="130" t="s">
        <v>41</v>
      </c>
      <c r="F181" s="130"/>
      <c r="G181" s="130"/>
      <c r="H181" s="11"/>
      <c r="I181" s="35">
        <v>457.22</v>
      </c>
      <c r="J181" s="35">
        <v>0</v>
      </c>
      <c r="K181" s="37">
        <v>0</v>
      </c>
      <c r="L181" s="114" t="s">
        <v>13</v>
      </c>
      <c r="M181" s="83" t="s">
        <v>13</v>
      </c>
    </row>
    <row r="182" spans="2:13" ht="12.75">
      <c r="B182" s="127" t="s">
        <v>42</v>
      </c>
      <c r="C182" s="127"/>
      <c r="D182" s="127"/>
      <c r="E182" s="130" t="s">
        <v>43</v>
      </c>
      <c r="F182" s="130"/>
      <c r="G182" s="130"/>
      <c r="H182" s="11"/>
      <c r="I182" s="35">
        <v>73.75</v>
      </c>
      <c r="J182" s="35">
        <v>0</v>
      </c>
      <c r="K182" s="37">
        <v>0</v>
      </c>
      <c r="L182" s="114" t="s">
        <v>13</v>
      </c>
      <c r="M182" s="83" t="s">
        <v>13</v>
      </c>
    </row>
    <row r="183" spans="2:13" ht="12.75">
      <c r="B183" s="127" t="s">
        <v>18</v>
      </c>
      <c r="C183" s="127"/>
      <c r="D183" s="127"/>
      <c r="E183" s="130" t="s">
        <v>19</v>
      </c>
      <c r="F183" s="130"/>
      <c r="G183" s="130"/>
      <c r="H183" s="11"/>
      <c r="I183" s="35">
        <v>0</v>
      </c>
      <c r="J183" s="35">
        <v>728.42</v>
      </c>
      <c r="K183" s="37">
        <v>715.44</v>
      </c>
      <c r="L183" s="92">
        <f t="shared" si="11"/>
        <v>0.982180610087587</v>
      </c>
      <c r="M183" s="23">
        <f>K183/K481</f>
        <v>3.9165908118707635E-05</v>
      </c>
    </row>
    <row r="184" spans="2:13" ht="12.75">
      <c r="B184" s="127" t="s">
        <v>125</v>
      </c>
      <c r="C184" s="127"/>
      <c r="D184" s="127"/>
      <c r="E184" s="132" t="s">
        <v>258</v>
      </c>
      <c r="F184" s="130"/>
      <c r="G184" s="130"/>
      <c r="H184" s="11"/>
      <c r="I184" s="35">
        <v>42.3</v>
      </c>
      <c r="J184" s="35">
        <v>71.58</v>
      </c>
      <c r="K184" s="35">
        <v>71.58</v>
      </c>
      <c r="L184" s="13">
        <f t="shared" si="11"/>
        <v>1</v>
      </c>
      <c r="M184" s="14">
        <f>K184/K481</f>
        <v>3.918561588864324E-06</v>
      </c>
    </row>
    <row r="185" spans="2:13" ht="25.5" customHeight="1">
      <c r="B185" s="127" t="s">
        <v>126</v>
      </c>
      <c r="C185" s="127"/>
      <c r="D185" s="127"/>
      <c r="E185" s="128" t="s">
        <v>499</v>
      </c>
      <c r="F185" s="129"/>
      <c r="G185" s="129"/>
      <c r="H185" s="11"/>
      <c r="I185" s="35">
        <v>300</v>
      </c>
      <c r="J185" s="35">
        <v>0</v>
      </c>
      <c r="K185" s="35">
        <v>0</v>
      </c>
      <c r="L185" s="113" t="s">
        <v>13</v>
      </c>
      <c r="M185" s="86" t="s">
        <v>13</v>
      </c>
    </row>
    <row r="186" spans="2:13" ht="13.5" customHeight="1">
      <c r="B186" s="127" t="s">
        <v>95</v>
      </c>
      <c r="C186" s="127"/>
      <c r="D186" s="127"/>
      <c r="E186" s="130" t="s">
        <v>96</v>
      </c>
      <c r="F186" s="130"/>
      <c r="G186" s="130"/>
      <c r="H186" s="11"/>
      <c r="I186" s="35">
        <v>450</v>
      </c>
      <c r="J186" s="35">
        <v>0</v>
      </c>
      <c r="K186" s="35">
        <v>0</v>
      </c>
      <c r="L186" s="113" t="s">
        <v>13</v>
      </c>
      <c r="M186" s="86" t="s">
        <v>13</v>
      </c>
    </row>
    <row r="187" spans="2:13" ht="12.75">
      <c r="B187" s="134" t="s">
        <v>178</v>
      </c>
      <c r="C187" s="134"/>
      <c r="D187" s="134"/>
      <c r="E187" s="136" t="s">
        <v>179</v>
      </c>
      <c r="F187" s="136"/>
      <c r="G187" s="136"/>
      <c r="H187" s="24"/>
      <c r="I187" s="34">
        <f>SUM(I188:I194)</f>
        <v>75855.95</v>
      </c>
      <c r="J187" s="34">
        <f>SUM(J188:J194)</f>
        <v>245861</v>
      </c>
      <c r="K187" s="34">
        <f>SUM(K188:K194)</f>
        <v>239630.26</v>
      </c>
      <c r="L187" s="25">
        <f t="shared" si="11"/>
        <v>0.9746574690577197</v>
      </c>
      <c r="M187" s="25">
        <f>K187/K481</f>
        <v>0.013118272315808484</v>
      </c>
    </row>
    <row r="188" spans="2:13" ht="12.75">
      <c r="B188" s="131" t="s">
        <v>180</v>
      </c>
      <c r="C188" s="131"/>
      <c r="D188" s="131"/>
      <c r="E188" s="132" t="s">
        <v>500</v>
      </c>
      <c r="F188" s="132"/>
      <c r="G188" s="132"/>
      <c r="H188" s="7"/>
      <c r="I188" s="35">
        <v>0</v>
      </c>
      <c r="J188" s="35">
        <v>15500</v>
      </c>
      <c r="K188" s="35">
        <v>15500</v>
      </c>
      <c r="L188" s="14">
        <f t="shared" si="11"/>
        <v>1</v>
      </c>
      <c r="M188" s="14">
        <f>K188/K481</f>
        <v>0.00084852898333888</v>
      </c>
    </row>
    <row r="189" spans="2:13" ht="12.75">
      <c r="B189" s="127" t="s">
        <v>181</v>
      </c>
      <c r="C189" s="127"/>
      <c r="D189" s="127"/>
      <c r="E189" s="130" t="s">
        <v>182</v>
      </c>
      <c r="F189" s="130"/>
      <c r="G189" s="130"/>
      <c r="H189" s="11"/>
      <c r="I189" s="35">
        <v>942</v>
      </c>
      <c r="J189" s="35">
        <v>2110</v>
      </c>
      <c r="K189" s="35">
        <v>2110</v>
      </c>
      <c r="L189" s="75">
        <f t="shared" si="11"/>
        <v>1</v>
      </c>
      <c r="M189" s="14">
        <f>K189/K481</f>
        <v>0.00011550942934484109</v>
      </c>
    </row>
    <row r="190" spans="2:13" ht="12.75">
      <c r="B190" s="127" t="s">
        <v>183</v>
      </c>
      <c r="C190" s="127"/>
      <c r="D190" s="127"/>
      <c r="E190" s="130" t="s">
        <v>184</v>
      </c>
      <c r="F190" s="130"/>
      <c r="G190" s="130"/>
      <c r="H190" s="11"/>
      <c r="I190" s="35">
        <v>3632.05</v>
      </c>
      <c r="J190" s="35">
        <v>1436</v>
      </c>
      <c r="K190" s="35">
        <v>894.97</v>
      </c>
      <c r="L190" s="10">
        <f aca="true" t="shared" si="12" ref="L190:L202">K190/J190</f>
        <v>0.6232381615598886</v>
      </c>
      <c r="M190" s="14">
        <f>K190/K481</f>
        <v>4.899406349798693E-05</v>
      </c>
    </row>
    <row r="191" spans="2:13" ht="12.75">
      <c r="B191" s="131" t="s">
        <v>20</v>
      </c>
      <c r="C191" s="131"/>
      <c r="D191" s="131"/>
      <c r="E191" s="130" t="s">
        <v>21</v>
      </c>
      <c r="F191" s="130"/>
      <c r="G191" s="130"/>
      <c r="H191" s="11"/>
      <c r="I191" s="35">
        <v>51151.67</v>
      </c>
      <c r="J191" s="35">
        <v>46415</v>
      </c>
      <c r="K191" s="35">
        <v>41523.41</v>
      </c>
      <c r="L191" s="10">
        <f t="shared" si="12"/>
        <v>0.8946118711623399</v>
      </c>
      <c r="M191" s="14">
        <f>K191/K481</f>
        <v>0.0022731494756169993</v>
      </c>
    </row>
    <row r="192" spans="2:13" ht="12.75">
      <c r="B192" s="174" t="s">
        <v>538</v>
      </c>
      <c r="C192" s="131"/>
      <c r="D192" s="131"/>
      <c r="E192" s="130" t="s">
        <v>21</v>
      </c>
      <c r="F192" s="130"/>
      <c r="G192" s="130"/>
      <c r="H192" s="11"/>
      <c r="I192" s="35">
        <v>0</v>
      </c>
      <c r="J192" s="35">
        <v>116500</v>
      </c>
      <c r="K192" s="35">
        <v>115752.4</v>
      </c>
      <c r="L192" s="10">
        <f t="shared" si="12"/>
        <v>0.9935828326180257</v>
      </c>
      <c r="M192" s="14">
        <f>K192/K481</f>
        <v>0.006336726857486153</v>
      </c>
    </row>
    <row r="193" spans="2:13" ht="12.75">
      <c r="B193" s="131" t="s">
        <v>516</v>
      </c>
      <c r="C193" s="131"/>
      <c r="D193" s="131"/>
      <c r="E193" s="130" t="s">
        <v>21</v>
      </c>
      <c r="F193" s="130"/>
      <c r="G193" s="130"/>
      <c r="H193" s="11"/>
      <c r="I193" s="35">
        <v>20130</v>
      </c>
      <c r="J193" s="35">
        <v>63900</v>
      </c>
      <c r="K193" s="35">
        <v>63849.48</v>
      </c>
      <c r="L193" s="85">
        <f>K193/J193</f>
        <v>0.9992093896713615</v>
      </c>
      <c r="M193" s="86">
        <f>K193/K481</f>
        <v>0.003495363506523623</v>
      </c>
    </row>
    <row r="194" spans="2:13" ht="12.75">
      <c r="B194" s="174" t="s">
        <v>166</v>
      </c>
      <c r="C194" s="131"/>
      <c r="D194" s="131"/>
      <c r="E194" s="132" t="s">
        <v>167</v>
      </c>
      <c r="F194" s="130"/>
      <c r="G194" s="130"/>
      <c r="H194" s="11"/>
      <c r="I194" s="35">
        <v>0.23</v>
      </c>
      <c r="J194" s="35">
        <v>0</v>
      </c>
      <c r="K194" s="35">
        <v>0</v>
      </c>
      <c r="L194" s="75" t="s">
        <v>13</v>
      </c>
      <c r="M194" s="86" t="s">
        <v>13</v>
      </c>
    </row>
    <row r="195" spans="2:13" ht="12.75">
      <c r="B195" s="134" t="s">
        <v>185</v>
      </c>
      <c r="C195" s="134"/>
      <c r="D195" s="134"/>
      <c r="E195" s="136" t="s">
        <v>186</v>
      </c>
      <c r="F195" s="136"/>
      <c r="G195" s="136"/>
      <c r="H195" s="24"/>
      <c r="I195" s="34">
        <f>SUM(I196:I196)</f>
        <v>12269.11</v>
      </c>
      <c r="J195" s="34">
        <f>SUM(J196:J196)</f>
        <v>14000</v>
      </c>
      <c r="K195" s="34">
        <f>SUM(K196:K196)</f>
        <v>12682.75</v>
      </c>
      <c r="L195" s="25">
        <f t="shared" si="12"/>
        <v>0.9059107142857142</v>
      </c>
      <c r="M195" s="25">
        <f>K195/K481</f>
        <v>0.0006943019976413665</v>
      </c>
    </row>
    <row r="196" spans="2:13" ht="12.75">
      <c r="B196" s="127" t="s">
        <v>187</v>
      </c>
      <c r="C196" s="127"/>
      <c r="D196" s="127"/>
      <c r="E196" s="130" t="s">
        <v>188</v>
      </c>
      <c r="F196" s="130"/>
      <c r="G196" s="130"/>
      <c r="H196" s="11"/>
      <c r="I196" s="35">
        <v>12269.11</v>
      </c>
      <c r="J196" s="35">
        <v>14000</v>
      </c>
      <c r="K196" s="35">
        <v>12682.75</v>
      </c>
      <c r="L196" s="58">
        <f t="shared" si="12"/>
        <v>0.9059107142857142</v>
      </c>
      <c r="M196" s="47">
        <f>K196/K481</f>
        <v>0.0006943019976413665</v>
      </c>
    </row>
    <row r="197" spans="2:13" ht="48.75" customHeight="1">
      <c r="B197" s="139" t="s">
        <v>189</v>
      </c>
      <c r="C197" s="139"/>
      <c r="D197" s="139"/>
      <c r="E197" s="170" t="s">
        <v>190</v>
      </c>
      <c r="F197" s="170"/>
      <c r="G197" s="170"/>
      <c r="H197" s="4"/>
      <c r="I197" s="33">
        <f>SUM(I198,I205,I215,I223)</f>
        <v>32357</v>
      </c>
      <c r="J197" s="33">
        <f>SUM(J198,J205,J215,J223)</f>
        <v>13099</v>
      </c>
      <c r="K197" s="33">
        <f>SUM(K198,K205,K215,K223)</f>
        <v>13099</v>
      </c>
      <c r="L197" s="93">
        <f t="shared" si="12"/>
        <v>1</v>
      </c>
      <c r="M197" s="93">
        <f>K197/K481</f>
        <v>0.0007170891066294187</v>
      </c>
    </row>
    <row r="198" spans="2:13" ht="30.75" customHeight="1">
      <c r="B198" s="183" t="s">
        <v>191</v>
      </c>
      <c r="C198" s="183"/>
      <c r="D198" s="183"/>
      <c r="E198" s="184" t="s">
        <v>192</v>
      </c>
      <c r="F198" s="184"/>
      <c r="G198" s="184"/>
      <c r="H198" s="76"/>
      <c r="I198" s="77">
        <f>SUM(I199:I204)</f>
        <v>867</v>
      </c>
      <c r="J198" s="77">
        <f>SUM(J199:J204)</f>
        <v>861</v>
      </c>
      <c r="K198" s="77">
        <f>SUM(K199:K204)</f>
        <v>861</v>
      </c>
      <c r="L198" s="78">
        <f t="shared" si="12"/>
        <v>1</v>
      </c>
      <c r="M198" s="79">
        <f>K198/K481</f>
        <v>4.7134416429340365E-05</v>
      </c>
    </row>
    <row r="199" spans="2:13" ht="12" customHeight="1">
      <c r="B199" s="127" t="s">
        <v>40</v>
      </c>
      <c r="C199" s="127"/>
      <c r="D199" s="127"/>
      <c r="E199" s="130" t="s">
        <v>41</v>
      </c>
      <c r="F199" s="130"/>
      <c r="G199" s="130"/>
      <c r="H199" s="102"/>
      <c r="I199" s="103">
        <v>62</v>
      </c>
      <c r="J199" s="103">
        <v>0</v>
      </c>
      <c r="K199" s="103">
        <v>0</v>
      </c>
      <c r="L199" s="43" t="s">
        <v>13</v>
      </c>
      <c r="M199" s="43" t="s">
        <v>13</v>
      </c>
    </row>
    <row r="200" spans="2:13" ht="14.25" customHeight="1">
      <c r="B200" s="127" t="s">
        <v>42</v>
      </c>
      <c r="C200" s="127"/>
      <c r="D200" s="127"/>
      <c r="E200" s="130" t="s">
        <v>43</v>
      </c>
      <c r="F200" s="130"/>
      <c r="G200" s="130"/>
      <c r="H200" s="102"/>
      <c r="I200" s="103">
        <v>10</v>
      </c>
      <c r="J200" s="103">
        <v>0</v>
      </c>
      <c r="K200" s="103">
        <v>0</v>
      </c>
      <c r="L200" s="43" t="s">
        <v>13</v>
      </c>
      <c r="M200" s="43" t="s">
        <v>13</v>
      </c>
    </row>
    <row r="201" spans="2:13" ht="14.25" customHeight="1">
      <c r="B201" s="127" t="s">
        <v>44</v>
      </c>
      <c r="C201" s="127"/>
      <c r="D201" s="127"/>
      <c r="E201" s="130" t="s">
        <v>45</v>
      </c>
      <c r="F201" s="130"/>
      <c r="G201" s="130"/>
      <c r="H201" s="106"/>
      <c r="I201" s="103">
        <v>400</v>
      </c>
      <c r="J201" s="103">
        <v>0</v>
      </c>
      <c r="K201" s="103">
        <v>0</v>
      </c>
      <c r="L201" s="43" t="s">
        <v>13</v>
      </c>
      <c r="M201" s="101" t="s">
        <v>13</v>
      </c>
    </row>
    <row r="202" spans="2:13" ht="11.25" customHeight="1">
      <c r="B202" s="163" t="s">
        <v>18</v>
      </c>
      <c r="C202" s="163"/>
      <c r="D202" s="163"/>
      <c r="E202" s="164" t="s">
        <v>19</v>
      </c>
      <c r="F202" s="164"/>
      <c r="G202" s="164"/>
      <c r="H202" s="9"/>
      <c r="I202" s="104">
        <v>0</v>
      </c>
      <c r="J202" s="104">
        <v>861</v>
      </c>
      <c r="K202" s="105">
        <v>861</v>
      </c>
      <c r="L202" s="101">
        <f t="shared" si="12"/>
        <v>1</v>
      </c>
      <c r="M202" s="101">
        <f>K202/K481</f>
        <v>4.7134416429340365E-05</v>
      </c>
    </row>
    <row r="203" spans="2:13" ht="14.25" customHeight="1">
      <c r="B203" s="131" t="s">
        <v>20</v>
      </c>
      <c r="C203" s="131"/>
      <c r="D203" s="131"/>
      <c r="E203" s="130" t="s">
        <v>21</v>
      </c>
      <c r="F203" s="130"/>
      <c r="G203" s="130"/>
      <c r="H203" s="9"/>
      <c r="I203" s="42">
        <v>0</v>
      </c>
      <c r="J203" s="42">
        <v>0</v>
      </c>
      <c r="K203" s="44">
        <v>0</v>
      </c>
      <c r="L203" s="83" t="s">
        <v>13</v>
      </c>
      <c r="M203" s="83" t="s">
        <v>13</v>
      </c>
    </row>
    <row r="204" spans="2:13" ht="25.5" customHeight="1">
      <c r="B204" s="127" t="s">
        <v>126</v>
      </c>
      <c r="C204" s="127"/>
      <c r="D204" s="127"/>
      <c r="E204" s="128" t="s">
        <v>499</v>
      </c>
      <c r="F204" s="129"/>
      <c r="G204" s="129"/>
      <c r="H204" s="9"/>
      <c r="I204" s="42">
        <v>395</v>
      </c>
      <c r="J204" s="42">
        <v>0</v>
      </c>
      <c r="K204" s="44">
        <v>0</v>
      </c>
      <c r="L204" s="83" t="s">
        <v>13</v>
      </c>
      <c r="M204" s="83" t="s">
        <v>13</v>
      </c>
    </row>
    <row r="205" spans="2:13" ht="25.5" customHeight="1">
      <c r="B205" s="133" t="s">
        <v>517</v>
      </c>
      <c r="C205" s="134"/>
      <c r="D205" s="134"/>
      <c r="E205" s="161" t="s">
        <v>518</v>
      </c>
      <c r="F205" s="162"/>
      <c r="G205" s="162"/>
      <c r="H205" s="24"/>
      <c r="I205" s="34">
        <f>SUM(I206:I214)</f>
        <v>16948</v>
      </c>
      <c r="J205" s="34">
        <f>SUM(J206:J214)</f>
        <v>0</v>
      </c>
      <c r="K205" s="34">
        <f>SUM(K206:K214)</f>
        <v>0</v>
      </c>
      <c r="L205" s="45" t="s">
        <v>13</v>
      </c>
      <c r="M205" s="45" t="s">
        <v>13</v>
      </c>
    </row>
    <row r="206" spans="2:13" ht="14.25" customHeight="1">
      <c r="B206" s="126" t="s">
        <v>119</v>
      </c>
      <c r="C206" s="127"/>
      <c r="D206" s="127"/>
      <c r="E206" s="132" t="s">
        <v>120</v>
      </c>
      <c r="F206" s="130"/>
      <c r="G206" s="130"/>
      <c r="H206" s="7"/>
      <c r="I206" s="37">
        <v>8415</v>
      </c>
      <c r="J206" s="35">
        <v>0</v>
      </c>
      <c r="K206" s="37">
        <v>0</v>
      </c>
      <c r="L206" s="23" t="s">
        <v>13</v>
      </c>
      <c r="M206" s="23" t="s">
        <v>13</v>
      </c>
    </row>
    <row r="207" spans="2:13" ht="15" customHeight="1">
      <c r="B207" s="127" t="s">
        <v>40</v>
      </c>
      <c r="C207" s="127"/>
      <c r="D207" s="127"/>
      <c r="E207" s="130" t="s">
        <v>41</v>
      </c>
      <c r="F207" s="130"/>
      <c r="G207" s="130"/>
      <c r="H207" s="7"/>
      <c r="I207" s="37">
        <v>375.97</v>
      </c>
      <c r="J207" s="35">
        <v>0</v>
      </c>
      <c r="K207" s="37">
        <v>0</v>
      </c>
      <c r="L207" s="83" t="s">
        <v>13</v>
      </c>
      <c r="M207" s="83" t="s">
        <v>13</v>
      </c>
    </row>
    <row r="208" spans="2:13" ht="13.5" customHeight="1">
      <c r="B208" s="127" t="s">
        <v>42</v>
      </c>
      <c r="C208" s="127"/>
      <c r="D208" s="127"/>
      <c r="E208" s="130" t="s">
        <v>43</v>
      </c>
      <c r="F208" s="130"/>
      <c r="G208" s="130"/>
      <c r="H208" s="7"/>
      <c r="I208" s="37">
        <v>60.67</v>
      </c>
      <c r="J208" s="35">
        <v>0</v>
      </c>
      <c r="K208" s="37">
        <v>0</v>
      </c>
      <c r="L208" s="83" t="s">
        <v>13</v>
      </c>
      <c r="M208" s="83" t="s">
        <v>13</v>
      </c>
    </row>
    <row r="209" spans="2:13" ht="15.75" customHeight="1">
      <c r="B209" s="127" t="s">
        <v>44</v>
      </c>
      <c r="C209" s="127"/>
      <c r="D209" s="127"/>
      <c r="E209" s="130" t="s">
        <v>45</v>
      </c>
      <c r="F209" s="130"/>
      <c r="G209" s="130"/>
      <c r="H209" s="7"/>
      <c r="I209" s="37">
        <v>2580</v>
      </c>
      <c r="J209" s="35">
        <v>0</v>
      </c>
      <c r="K209" s="37">
        <v>0</v>
      </c>
      <c r="L209" s="23" t="s">
        <v>13</v>
      </c>
      <c r="M209" s="23" t="s">
        <v>13</v>
      </c>
    </row>
    <row r="210" spans="2:13" ht="17.25" customHeight="1">
      <c r="B210" s="127" t="s">
        <v>18</v>
      </c>
      <c r="C210" s="127"/>
      <c r="D210" s="127"/>
      <c r="E210" s="130" t="s">
        <v>19</v>
      </c>
      <c r="F210" s="130"/>
      <c r="G210" s="130"/>
      <c r="H210" s="7"/>
      <c r="I210" s="37">
        <v>1348.68</v>
      </c>
      <c r="J210" s="35">
        <v>0</v>
      </c>
      <c r="K210" s="37">
        <v>0</v>
      </c>
      <c r="L210" s="23" t="s">
        <v>13</v>
      </c>
      <c r="M210" s="23" t="s">
        <v>13</v>
      </c>
    </row>
    <row r="211" spans="2:13" ht="12" customHeight="1">
      <c r="B211" s="131" t="s">
        <v>20</v>
      </c>
      <c r="C211" s="131"/>
      <c r="D211" s="131"/>
      <c r="E211" s="130" t="s">
        <v>21</v>
      </c>
      <c r="F211" s="130"/>
      <c r="G211" s="130"/>
      <c r="H211" s="7"/>
      <c r="I211" s="37">
        <v>2200</v>
      </c>
      <c r="J211" s="35">
        <v>0</v>
      </c>
      <c r="K211" s="37">
        <v>0</v>
      </c>
      <c r="L211" s="23" t="s">
        <v>13</v>
      </c>
      <c r="M211" s="23" t="s">
        <v>13</v>
      </c>
    </row>
    <row r="212" spans="2:13" ht="12.75" customHeight="1">
      <c r="B212" s="127" t="s">
        <v>125</v>
      </c>
      <c r="C212" s="127"/>
      <c r="D212" s="127"/>
      <c r="E212" s="132" t="s">
        <v>258</v>
      </c>
      <c r="F212" s="130"/>
      <c r="G212" s="130"/>
      <c r="H212" s="11"/>
      <c r="I212" s="37">
        <v>86.92</v>
      </c>
      <c r="J212" s="35">
        <v>0</v>
      </c>
      <c r="K212" s="37">
        <v>0</v>
      </c>
      <c r="L212" s="23" t="s">
        <v>13</v>
      </c>
      <c r="M212" s="23" t="s">
        <v>13</v>
      </c>
    </row>
    <row r="213" spans="2:13" ht="25.5" customHeight="1">
      <c r="B213" s="127" t="s">
        <v>126</v>
      </c>
      <c r="C213" s="127"/>
      <c r="D213" s="127"/>
      <c r="E213" s="128" t="s">
        <v>499</v>
      </c>
      <c r="F213" s="129"/>
      <c r="G213" s="129"/>
      <c r="H213" s="11"/>
      <c r="I213" s="37">
        <v>365.52</v>
      </c>
      <c r="J213" s="35">
        <v>0</v>
      </c>
      <c r="K213" s="37">
        <v>0</v>
      </c>
      <c r="L213" s="83" t="s">
        <v>13</v>
      </c>
      <c r="M213" s="83" t="s">
        <v>13</v>
      </c>
    </row>
    <row r="214" spans="2:13" ht="12.75" customHeight="1">
      <c r="B214" s="127" t="s">
        <v>95</v>
      </c>
      <c r="C214" s="127"/>
      <c r="D214" s="127"/>
      <c r="E214" s="130" t="s">
        <v>96</v>
      </c>
      <c r="F214" s="130"/>
      <c r="G214" s="130"/>
      <c r="H214" s="11"/>
      <c r="I214" s="37">
        <v>1515.24</v>
      </c>
      <c r="J214" s="35">
        <v>0</v>
      </c>
      <c r="K214" s="37">
        <v>0</v>
      </c>
      <c r="L214" s="83" t="s">
        <v>13</v>
      </c>
      <c r="M214" s="83" t="s">
        <v>13</v>
      </c>
    </row>
    <row r="215" spans="2:13" ht="12.75" customHeight="1">
      <c r="B215" s="133" t="s">
        <v>586</v>
      </c>
      <c r="C215" s="134"/>
      <c r="D215" s="134"/>
      <c r="E215" s="161" t="s">
        <v>585</v>
      </c>
      <c r="F215" s="162"/>
      <c r="G215" s="162"/>
      <c r="H215" s="24"/>
      <c r="I215" s="34">
        <f>SUM(I216:I222)</f>
        <v>0</v>
      </c>
      <c r="J215" s="34">
        <f>SUM(J216:J222)</f>
        <v>12238</v>
      </c>
      <c r="K215" s="34">
        <f>SUM(K216:K222)</f>
        <v>12238</v>
      </c>
      <c r="L215" s="45">
        <f aca="true" t="shared" si="13" ref="L215:L222">K215/J215</f>
        <v>1</v>
      </c>
      <c r="M215" s="45">
        <f>K215/K481</f>
        <v>0.0006699546902000782</v>
      </c>
    </row>
    <row r="216" spans="2:13" ht="12.75" customHeight="1">
      <c r="B216" s="126" t="s">
        <v>119</v>
      </c>
      <c r="C216" s="127"/>
      <c r="D216" s="127"/>
      <c r="E216" s="132" t="s">
        <v>120</v>
      </c>
      <c r="F216" s="130"/>
      <c r="G216" s="130"/>
      <c r="H216" s="7"/>
      <c r="I216" s="37">
        <v>0</v>
      </c>
      <c r="J216" s="35">
        <v>5900</v>
      </c>
      <c r="K216" s="37">
        <v>5900</v>
      </c>
      <c r="L216" s="23">
        <f t="shared" si="13"/>
        <v>1</v>
      </c>
      <c r="M216" s="23">
        <f>K216/K481</f>
        <v>0.00032298845172254144</v>
      </c>
    </row>
    <row r="217" spans="2:13" ht="12.75" customHeight="1">
      <c r="B217" s="127" t="s">
        <v>40</v>
      </c>
      <c r="C217" s="127"/>
      <c r="D217" s="127"/>
      <c r="E217" s="130" t="s">
        <v>41</v>
      </c>
      <c r="F217" s="130"/>
      <c r="G217" s="130"/>
      <c r="H217" s="7"/>
      <c r="I217" s="37">
        <v>0</v>
      </c>
      <c r="J217" s="35">
        <v>344.85</v>
      </c>
      <c r="K217" s="37">
        <v>344.85</v>
      </c>
      <c r="L217" s="23">
        <f t="shared" si="13"/>
        <v>1</v>
      </c>
      <c r="M217" s="23">
        <f>K217/K481</f>
        <v>1.8878401284155662E-05</v>
      </c>
    </row>
    <row r="218" spans="2:13" ht="12.75" customHeight="1">
      <c r="B218" s="127" t="s">
        <v>42</v>
      </c>
      <c r="C218" s="127"/>
      <c r="D218" s="127"/>
      <c r="E218" s="130" t="s">
        <v>43</v>
      </c>
      <c r="F218" s="130"/>
      <c r="G218" s="130"/>
      <c r="H218" s="7"/>
      <c r="I218" s="37">
        <v>0</v>
      </c>
      <c r="J218" s="35">
        <v>53.67</v>
      </c>
      <c r="K218" s="37">
        <v>53.67</v>
      </c>
      <c r="L218" s="23">
        <f t="shared" si="13"/>
        <v>1</v>
      </c>
      <c r="M218" s="23">
        <f>K218/K481</f>
        <v>2.938100034567593E-06</v>
      </c>
    </row>
    <row r="219" spans="2:13" ht="12.75" customHeight="1">
      <c r="B219" s="127" t="s">
        <v>44</v>
      </c>
      <c r="C219" s="127"/>
      <c r="D219" s="127"/>
      <c r="E219" s="130" t="s">
        <v>45</v>
      </c>
      <c r="F219" s="130"/>
      <c r="G219" s="130"/>
      <c r="H219" s="7"/>
      <c r="I219" s="37">
        <v>0</v>
      </c>
      <c r="J219" s="35">
        <v>2330</v>
      </c>
      <c r="K219" s="37">
        <v>2330</v>
      </c>
      <c r="L219" s="23">
        <f t="shared" si="13"/>
        <v>1</v>
      </c>
      <c r="M219" s="23">
        <f>K219/K481</f>
        <v>0.00012755306652771552</v>
      </c>
    </row>
    <row r="220" spans="2:13" ht="12.75" customHeight="1">
      <c r="B220" s="127" t="s">
        <v>18</v>
      </c>
      <c r="C220" s="127"/>
      <c r="D220" s="127"/>
      <c r="E220" s="130" t="s">
        <v>19</v>
      </c>
      <c r="F220" s="130"/>
      <c r="G220" s="130"/>
      <c r="H220" s="7"/>
      <c r="I220" s="37">
        <v>0</v>
      </c>
      <c r="J220" s="35">
        <v>2330.73</v>
      </c>
      <c r="K220" s="37">
        <v>2330.73</v>
      </c>
      <c r="L220" s="23">
        <f t="shared" si="13"/>
        <v>1</v>
      </c>
      <c r="M220" s="23">
        <f>K220/K481</f>
        <v>0.0001275930295056405</v>
      </c>
    </row>
    <row r="221" spans="2:13" ht="12.75" customHeight="1">
      <c r="B221" s="131" t="s">
        <v>20</v>
      </c>
      <c r="C221" s="131"/>
      <c r="D221" s="131"/>
      <c r="E221" s="130" t="s">
        <v>21</v>
      </c>
      <c r="F221" s="130"/>
      <c r="G221" s="130"/>
      <c r="H221" s="7"/>
      <c r="I221" s="37">
        <v>0</v>
      </c>
      <c r="J221" s="35">
        <v>1212.6</v>
      </c>
      <c r="K221" s="37">
        <v>1212.6</v>
      </c>
      <c r="L221" s="23">
        <f t="shared" si="13"/>
        <v>1</v>
      </c>
      <c r="M221" s="23">
        <f>K221/K481</f>
        <v>6.638233839978876E-05</v>
      </c>
    </row>
    <row r="222" spans="2:13" ht="12.75" customHeight="1">
      <c r="B222" s="126" t="s">
        <v>125</v>
      </c>
      <c r="C222" s="127"/>
      <c r="D222" s="127"/>
      <c r="E222" s="128" t="s">
        <v>258</v>
      </c>
      <c r="F222" s="129"/>
      <c r="G222" s="129"/>
      <c r="H222" s="11"/>
      <c r="I222" s="37">
        <v>0</v>
      </c>
      <c r="J222" s="35">
        <v>66.15</v>
      </c>
      <c r="K222" s="37">
        <v>66.15</v>
      </c>
      <c r="L222" s="23">
        <f t="shared" si="13"/>
        <v>1</v>
      </c>
      <c r="M222" s="23">
        <f>K222/K481</f>
        <v>3.6213027256688333E-06</v>
      </c>
    </row>
    <row r="223" spans="2:13" ht="39.75" customHeight="1">
      <c r="B223" s="133" t="s">
        <v>572</v>
      </c>
      <c r="C223" s="134"/>
      <c r="D223" s="134"/>
      <c r="E223" s="161" t="s">
        <v>573</v>
      </c>
      <c r="F223" s="162"/>
      <c r="G223" s="162"/>
      <c r="H223" s="24"/>
      <c r="I223" s="34">
        <f>SUM(I224:I231)</f>
        <v>14542</v>
      </c>
      <c r="J223" s="34">
        <f>SUM(J224:J231)</f>
        <v>0</v>
      </c>
      <c r="K223" s="34">
        <f>SUM(K224:K231)</f>
        <v>0</v>
      </c>
      <c r="L223" s="45" t="s">
        <v>13</v>
      </c>
      <c r="M223" s="45" t="s">
        <v>13</v>
      </c>
    </row>
    <row r="224" spans="2:13" ht="14.25" customHeight="1">
      <c r="B224" s="126" t="s">
        <v>119</v>
      </c>
      <c r="C224" s="127"/>
      <c r="D224" s="127"/>
      <c r="E224" s="132" t="s">
        <v>120</v>
      </c>
      <c r="F224" s="130"/>
      <c r="G224" s="130"/>
      <c r="H224" s="7"/>
      <c r="I224" s="37">
        <v>6420</v>
      </c>
      <c r="J224" s="35">
        <v>0</v>
      </c>
      <c r="K224" s="37">
        <v>0</v>
      </c>
      <c r="L224" s="23" t="s">
        <v>13</v>
      </c>
      <c r="M224" s="23" t="s">
        <v>13</v>
      </c>
    </row>
    <row r="225" spans="2:13" ht="14.25" customHeight="1">
      <c r="B225" s="127" t="s">
        <v>40</v>
      </c>
      <c r="C225" s="127"/>
      <c r="D225" s="127"/>
      <c r="E225" s="130" t="s">
        <v>41</v>
      </c>
      <c r="F225" s="130"/>
      <c r="G225" s="130"/>
      <c r="H225" s="7"/>
      <c r="I225" s="37">
        <v>487.89</v>
      </c>
      <c r="J225" s="35">
        <v>0</v>
      </c>
      <c r="K225" s="37">
        <v>0</v>
      </c>
      <c r="L225" s="83" t="s">
        <v>13</v>
      </c>
      <c r="M225" s="83" t="s">
        <v>13</v>
      </c>
    </row>
    <row r="226" spans="2:13" ht="14.25" customHeight="1">
      <c r="B226" s="127" t="s">
        <v>42</v>
      </c>
      <c r="C226" s="127"/>
      <c r="D226" s="127"/>
      <c r="E226" s="130" t="s">
        <v>43</v>
      </c>
      <c r="F226" s="130"/>
      <c r="G226" s="130"/>
      <c r="H226" s="7"/>
      <c r="I226" s="37">
        <v>73.47</v>
      </c>
      <c r="J226" s="35">
        <v>0</v>
      </c>
      <c r="K226" s="37">
        <v>0</v>
      </c>
      <c r="L226" s="83" t="s">
        <v>13</v>
      </c>
      <c r="M226" s="83" t="s">
        <v>13</v>
      </c>
    </row>
    <row r="227" spans="2:13" ht="14.25" customHeight="1">
      <c r="B227" s="127" t="s">
        <v>44</v>
      </c>
      <c r="C227" s="127"/>
      <c r="D227" s="127"/>
      <c r="E227" s="130" t="s">
        <v>45</v>
      </c>
      <c r="F227" s="130"/>
      <c r="G227" s="130"/>
      <c r="H227" s="7"/>
      <c r="I227" s="37">
        <v>3391.5</v>
      </c>
      <c r="J227" s="35">
        <v>0</v>
      </c>
      <c r="K227" s="37">
        <v>0</v>
      </c>
      <c r="L227" s="23" t="s">
        <v>13</v>
      </c>
      <c r="M227" s="23" t="s">
        <v>13</v>
      </c>
    </row>
    <row r="228" spans="2:13" ht="14.25" customHeight="1">
      <c r="B228" s="127" t="s">
        <v>18</v>
      </c>
      <c r="C228" s="127"/>
      <c r="D228" s="127"/>
      <c r="E228" s="130" t="s">
        <v>19</v>
      </c>
      <c r="F228" s="130"/>
      <c r="G228" s="130"/>
      <c r="H228" s="7"/>
      <c r="I228" s="37">
        <v>1261.63</v>
      </c>
      <c r="J228" s="35">
        <v>0</v>
      </c>
      <c r="K228" s="37">
        <v>0</v>
      </c>
      <c r="L228" s="23" t="s">
        <v>13</v>
      </c>
      <c r="M228" s="23" t="s">
        <v>13</v>
      </c>
    </row>
    <row r="229" spans="2:13" ht="14.25" customHeight="1">
      <c r="B229" s="131" t="s">
        <v>20</v>
      </c>
      <c r="C229" s="131"/>
      <c r="D229" s="131"/>
      <c r="E229" s="130" t="s">
        <v>21</v>
      </c>
      <c r="F229" s="130"/>
      <c r="G229" s="130"/>
      <c r="H229" s="7"/>
      <c r="I229" s="37">
        <v>2563.97</v>
      </c>
      <c r="J229" s="35">
        <v>0</v>
      </c>
      <c r="K229" s="37">
        <v>0</v>
      </c>
      <c r="L229" s="23" t="s">
        <v>13</v>
      </c>
      <c r="M229" s="23" t="s">
        <v>13</v>
      </c>
    </row>
    <row r="230" spans="2:13" ht="14.25" customHeight="1">
      <c r="B230" s="126" t="s">
        <v>52</v>
      </c>
      <c r="C230" s="127"/>
      <c r="D230" s="127"/>
      <c r="E230" s="132" t="s">
        <v>53</v>
      </c>
      <c r="F230" s="130"/>
      <c r="G230" s="130"/>
      <c r="H230" s="11"/>
      <c r="I230" s="37">
        <v>143.55</v>
      </c>
      <c r="J230" s="35">
        <v>0</v>
      </c>
      <c r="K230" s="37">
        <v>0</v>
      </c>
      <c r="L230" s="23" t="s">
        <v>13</v>
      </c>
      <c r="M230" s="23" t="s">
        <v>13</v>
      </c>
    </row>
    <row r="231" spans="2:13" ht="25.5" customHeight="1">
      <c r="B231" s="127" t="s">
        <v>126</v>
      </c>
      <c r="C231" s="127"/>
      <c r="D231" s="127"/>
      <c r="E231" s="128" t="s">
        <v>499</v>
      </c>
      <c r="F231" s="129"/>
      <c r="G231" s="129"/>
      <c r="H231" s="11"/>
      <c r="I231" s="37">
        <v>199.99</v>
      </c>
      <c r="J231" s="35">
        <v>0</v>
      </c>
      <c r="K231" s="37">
        <v>0</v>
      </c>
      <c r="L231" s="83" t="s">
        <v>13</v>
      </c>
      <c r="M231" s="83" t="s">
        <v>13</v>
      </c>
    </row>
    <row r="232" spans="2:13" ht="14.25" customHeight="1">
      <c r="B232" s="138" t="s">
        <v>554</v>
      </c>
      <c r="C232" s="139"/>
      <c r="D232" s="139"/>
      <c r="E232" s="203" t="s">
        <v>556</v>
      </c>
      <c r="F232" s="170"/>
      <c r="G232" s="170"/>
      <c r="H232" s="4"/>
      <c r="I232" s="33">
        <f aca="true" t="shared" si="14" ref="I232:K233">SUM(I233)</f>
        <v>0</v>
      </c>
      <c r="J232" s="33">
        <f t="shared" si="14"/>
        <v>200</v>
      </c>
      <c r="K232" s="80">
        <f t="shared" si="14"/>
        <v>200</v>
      </c>
      <c r="L232" s="81">
        <f>K232/J232</f>
        <v>1</v>
      </c>
      <c r="M232" s="81">
        <f>K232/K481</f>
        <v>1.0948761075340387E-05</v>
      </c>
    </row>
    <row r="233" spans="2:13" ht="14.25" customHeight="1">
      <c r="B233" s="133" t="s">
        <v>555</v>
      </c>
      <c r="C233" s="137"/>
      <c r="D233" s="137"/>
      <c r="E233" s="161" t="s">
        <v>557</v>
      </c>
      <c r="F233" s="162"/>
      <c r="G233" s="162"/>
      <c r="H233" s="24"/>
      <c r="I233" s="34">
        <f t="shared" si="14"/>
        <v>0</v>
      </c>
      <c r="J233" s="34">
        <f t="shared" si="14"/>
        <v>200</v>
      </c>
      <c r="K233" s="36">
        <f t="shared" si="14"/>
        <v>200</v>
      </c>
      <c r="L233" s="82">
        <f>K233/J233</f>
        <v>1</v>
      </c>
      <c r="M233" s="82">
        <f>K233/K481</f>
        <v>1.0948761075340387E-05</v>
      </c>
    </row>
    <row r="234" spans="2:13" ht="14.25" customHeight="1">
      <c r="B234" s="127" t="s">
        <v>18</v>
      </c>
      <c r="C234" s="127"/>
      <c r="D234" s="127"/>
      <c r="E234" s="130" t="s">
        <v>19</v>
      </c>
      <c r="F234" s="130"/>
      <c r="G234" s="130"/>
      <c r="H234" s="11"/>
      <c r="I234" s="37">
        <v>0</v>
      </c>
      <c r="J234" s="35">
        <v>200</v>
      </c>
      <c r="K234" s="37">
        <v>200</v>
      </c>
      <c r="L234" s="83">
        <f>K234/J234</f>
        <v>1</v>
      </c>
      <c r="M234" s="83">
        <f>K234/K481</f>
        <v>1.0948761075340387E-05</v>
      </c>
    </row>
    <row r="235" spans="2:13" ht="27.75" customHeight="1">
      <c r="B235" s="139" t="s">
        <v>193</v>
      </c>
      <c r="C235" s="139"/>
      <c r="D235" s="139"/>
      <c r="E235" s="170" t="s">
        <v>194</v>
      </c>
      <c r="F235" s="170"/>
      <c r="G235" s="170"/>
      <c r="H235" s="4"/>
      <c r="I235" s="33">
        <f>SUM(I236,I238,I241,I243)</f>
        <v>29735.45</v>
      </c>
      <c r="J235" s="33">
        <f>SUM(J236,J238,J241,J243)</f>
        <v>18000</v>
      </c>
      <c r="K235" s="33">
        <f>SUM(K236,K238,K241,K243)</f>
        <v>16683.55</v>
      </c>
      <c r="L235" s="16">
        <f aca="true" t="shared" si="15" ref="L235:L258">K235/J235</f>
        <v>0.9268638888888888</v>
      </c>
      <c r="M235" s="16">
        <f>K235/K481</f>
        <v>0.0009133210141924756</v>
      </c>
    </row>
    <row r="236" spans="2:13" ht="13.5" customHeight="1">
      <c r="B236" s="137" t="s">
        <v>195</v>
      </c>
      <c r="C236" s="137"/>
      <c r="D236" s="137"/>
      <c r="E236" s="161" t="s">
        <v>501</v>
      </c>
      <c r="F236" s="162"/>
      <c r="G236" s="162"/>
      <c r="H236" s="24"/>
      <c r="I236" s="34">
        <f>SUM(I237)</f>
        <v>5808</v>
      </c>
      <c r="J236" s="34">
        <f>SUM(J237)</f>
        <v>8000</v>
      </c>
      <c r="K236" s="34">
        <f>SUM(K237)</f>
        <v>6952</v>
      </c>
      <c r="L236" s="29">
        <f t="shared" si="15"/>
        <v>0.869</v>
      </c>
      <c r="M236" s="25">
        <f>K236/K481</f>
        <v>0.00038057893497883184</v>
      </c>
    </row>
    <row r="237" spans="2:13" ht="12" customHeight="1">
      <c r="B237" s="156" t="s">
        <v>196</v>
      </c>
      <c r="C237" s="156"/>
      <c r="D237" s="156"/>
      <c r="E237" s="182" t="s">
        <v>197</v>
      </c>
      <c r="F237" s="182"/>
      <c r="G237" s="182"/>
      <c r="H237" s="17"/>
      <c r="I237" s="38">
        <v>5808</v>
      </c>
      <c r="J237" s="38">
        <v>8000</v>
      </c>
      <c r="K237" s="38">
        <v>6952</v>
      </c>
      <c r="L237" s="15">
        <f t="shared" si="15"/>
        <v>0.869</v>
      </c>
      <c r="M237" s="14">
        <f>K237/K481</f>
        <v>0.00038057893497883184</v>
      </c>
    </row>
    <row r="238" spans="2:13" ht="12" customHeight="1">
      <c r="B238" s="133" t="s">
        <v>574</v>
      </c>
      <c r="C238" s="134"/>
      <c r="D238" s="134"/>
      <c r="E238" s="135" t="s">
        <v>575</v>
      </c>
      <c r="F238" s="136"/>
      <c r="G238" s="136"/>
      <c r="H238" s="24"/>
      <c r="I238" s="34">
        <f>SUM(I239:I240)</f>
        <v>5000</v>
      </c>
      <c r="J238" s="34">
        <f>SUM(J239:J240)</f>
        <v>5000</v>
      </c>
      <c r="K238" s="34">
        <f>SUM(K239:K240)</f>
        <v>4999.96</v>
      </c>
      <c r="L238" s="56">
        <f>K238/J238</f>
        <v>0.999992</v>
      </c>
      <c r="M238" s="56">
        <f>K238/K481</f>
        <v>0.0002737168371312946</v>
      </c>
    </row>
    <row r="239" spans="2:13" ht="36.75" customHeight="1">
      <c r="B239" s="126" t="s">
        <v>576</v>
      </c>
      <c r="C239" s="127"/>
      <c r="D239" s="127"/>
      <c r="E239" s="158" t="s">
        <v>577</v>
      </c>
      <c r="F239" s="159"/>
      <c r="G239" s="160"/>
      <c r="H239" s="17"/>
      <c r="I239" s="38">
        <v>5000</v>
      </c>
      <c r="J239" s="38">
        <v>0</v>
      </c>
      <c r="K239" s="120">
        <v>0</v>
      </c>
      <c r="L239" s="23" t="s">
        <v>13</v>
      </c>
      <c r="M239" s="23" t="s">
        <v>13</v>
      </c>
    </row>
    <row r="240" spans="2:13" ht="17.25" customHeight="1">
      <c r="B240" s="156" t="s">
        <v>196</v>
      </c>
      <c r="C240" s="156"/>
      <c r="D240" s="156"/>
      <c r="E240" s="182" t="s">
        <v>197</v>
      </c>
      <c r="F240" s="182"/>
      <c r="G240" s="182"/>
      <c r="H240" s="17"/>
      <c r="I240" s="38">
        <v>0</v>
      </c>
      <c r="J240" s="38">
        <v>5000</v>
      </c>
      <c r="K240" s="120">
        <v>4999.96</v>
      </c>
      <c r="L240" s="23">
        <f>K240/J240</f>
        <v>0.999992</v>
      </c>
      <c r="M240" s="23">
        <f>K240/K481</f>
        <v>0.0002737168371312946</v>
      </c>
    </row>
    <row r="241" spans="2:13" ht="12.75">
      <c r="B241" s="134" t="s">
        <v>198</v>
      </c>
      <c r="C241" s="134"/>
      <c r="D241" s="134"/>
      <c r="E241" s="136" t="s">
        <v>199</v>
      </c>
      <c r="F241" s="136"/>
      <c r="G241" s="136"/>
      <c r="H241" s="24"/>
      <c r="I241" s="34">
        <f>SUM(I242:I242)</f>
        <v>1000</v>
      </c>
      <c r="J241" s="34">
        <f>SUM(J242:J242)</f>
        <v>1000</v>
      </c>
      <c r="K241" s="36">
        <f>SUM(K242:K242)</f>
        <v>1000</v>
      </c>
      <c r="L241" s="45">
        <f t="shared" si="15"/>
        <v>1</v>
      </c>
      <c r="M241" s="45">
        <f>K241/K481</f>
        <v>5.4743805376701935E-05</v>
      </c>
    </row>
    <row r="242" spans="2:13" ht="12.75">
      <c r="B242" s="127" t="s">
        <v>18</v>
      </c>
      <c r="C242" s="127"/>
      <c r="D242" s="127"/>
      <c r="E242" s="130" t="s">
        <v>19</v>
      </c>
      <c r="F242" s="130"/>
      <c r="G242" s="130"/>
      <c r="H242" s="7"/>
      <c r="I242" s="35">
        <v>1000</v>
      </c>
      <c r="J242" s="35">
        <v>1000</v>
      </c>
      <c r="K242" s="35">
        <v>1000</v>
      </c>
      <c r="L242" s="14">
        <f t="shared" si="15"/>
        <v>1</v>
      </c>
      <c r="M242" s="14">
        <f>K242/K481</f>
        <v>5.4743805376701935E-05</v>
      </c>
    </row>
    <row r="243" spans="2:13" ht="12.75" customHeight="1">
      <c r="B243" s="134" t="s">
        <v>200</v>
      </c>
      <c r="C243" s="134"/>
      <c r="D243" s="134"/>
      <c r="E243" s="136" t="s">
        <v>201</v>
      </c>
      <c r="F243" s="136"/>
      <c r="G243" s="136"/>
      <c r="H243" s="24"/>
      <c r="I243" s="34">
        <f>SUM(I244:I245)</f>
        <v>17927.45</v>
      </c>
      <c r="J243" s="34">
        <f>SUM(J244:J245)</f>
        <v>4000</v>
      </c>
      <c r="K243" s="34">
        <f>SUM(K244:K245)</f>
        <v>3731.59</v>
      </c>
      <c r="L243" s="25">
        <f t="shared" si="15"/>
        <v>0.9328975</v>
      </c>
      <c r="M243" s="25">
        <f>K243/K481</f>
        <v>0.00020428143670564718</v>
      </c>
    </row>
    <row r="244" spans="2:13" ht="12.75" customHeight="1">
      <c r="B244" s="127" t="s">
        <v>202</v>
      </c>
      <c r="C244" s="127"/>
      <c r="D244" s="127"/>
      <c r="E244" s="130" t="s">
        <v>203</v>
      </c>
      <c r="F244" s="130"/>
      <c r="G244" s="130"/>
      <c r="H244" s="11"/>
      <c r="I244" s="35">
        <v>10497.65</v>
      </c>
      <c r="J244" s="35">
        <v>3000</v>
      </c>
      <c r="K244" s="35">
        <v>2894.67</v>
      </c>
      <c r="L244" s="10">
        <f t="shared" si="15"/>
        <v>0.96489</v>
      </c>
      <c r="M244" s="14">
        <f>K244/K481</f>
        <v>0.0001584652511097778</v>
      </c>
    </row>
    <row r="245" spans="2:13" ht="12.75" customHeight="1">
      <c r="B245" s="131" t="s">
        <v>204</v>
      </c>
      <c r="C245" s="131"/>
      <c r="D245" s="131"/>
      <c r="E245" s="130" t="s">
        <v>205</v>
      </c>
      <c r="F245" s="130"/>
      <c r="G245" s="130"/>
      <c r="H245" s="11"/>
      <c r="I245" s="35">
        <v>7429.8</v>
      </c>
      <c r="J245" s="35">
        <v>1000</v>
      </c>
      <c r="K245" s="35">
        <v>836.92</v>
      </c>
      <c r="L245" s="15">
        <f t="shared" si="15"/>
        <v>0.83692</v>
      </c>
      <c r="M245" s="14">
        <f>K245/K481</f>
        <v>4.5816185595869385E-05</v>
      </c>
    </row>
    <row r="246" spans="2:13" ht="55.5" customHeight="1">
      <c r="B246" s="139" t="s">
        <v>206</v>
      </c>
      <c r="C246" s="139"/>
      <c r="D246" s="139"/>
      <c r="E246" s="170" t="s">
        <v>207</v>
      </c>
      <c r="F246" s="170"/>
      <c r="G246" s="170"/>
      <c r="H246" s="4"/>
      <c r="I246" s="33">
        <f>SUM(I247)</f>
        <v>45729.990000000005</v>
      </c>
      <c r="J246" s="33">
        <f>SUM(J247)</f>
        <v>37000</v>
      </c>
      <c r="K246" s="33">
        <f>SUM(K247)</f>
        <v>34266.7</v>
      </c>
      <c r="L246" s="16">
        <f t="shared" si="15"/>
        <v>0.926127027027027</v>
      </c>
      <c r="M246" s="16">
        <f>K246/K481</f>
        <v>0.0018758895557018321</v>
      </c>
    </row>
    <row r="247" spans="2:13" ht="27.75" customHeight="1">
      <c r="B247" s="134" t="s">
        <v>208</v>
      </c>
      <c r="C247" s="134"/>
      <c r="D247" s="134"/>
      <c r="E247" s="162" t="s">
        <v>209</v>
      </c>
      <c r="F247" s="162"/>
      <c r="G247" s="162"/>
      <c r="H247" s="24"/>
      <c r="I247" s="34">
        <f>SUM(I248:I252)</f>
        <v>45729.990000000005</v>
      </c>
      <c r="J247" s="34">
        <f>SUM(J248:J252)</f>
        <v>37000</v>
      </c>
      <c r="K247" s="34">
        <f>SUM(K248:K252)</f>
        <v>34266.7</v>
      </c>
      <c r="L247" s="25">
        <f t="shared" si="15"/>
        <v>0.926127027027027</v>
      </c>
      <c r="M247" s="25">
        <f>K247/K481</f>
        <v>0.0018758895557018321</v>
      </c>
    </row>
    <row r="248" spans="2:13" ht="12.75">
      <c r="B248" s="131" t="s">
        <v>210</v>
      </c>
      <c r="C248" s="131"/>
      <c r="D248" s="131"/>
      <c r="E248" s="130" t="s">
        <v>211</v>
      </c>
      <c r="F248" s="130"/>
      <c r="G248" s="130"/>
      <c r="H248" s="11"/>
      <c r="I248" s="35">
        <v>12466.29</v>
      </c>
      <c r="J248" s="35">
        <v>13600</v>
      </c>
      <c r="K248" s="35">
        <v>12098.11</v>
      </c>
      <c r="L248" s="15">
        <f t="shared" si="15"/>
        <v>0.8895669117647059</v>
      </c>
      <c r="M248" s="15">
        <f>K248/K481</f>
        <v>0.0006622965792659315</v>
      </c>
    </row>
    <row r="249" spans="2:13" ht="12.75">
      <c r="B249" s="127" t="s">
        <v>40</v>
      </c>
      <c r="C249" s="127"/>
      <c r="D249" s="127"/>
      <c r="E249" s="130" t="s">
        <v>41</v>
      </c>
      <c r="F249" s="130"/>
      <c r="G249" s="130"/>
      <c r="H249" s="11"/>
      <c r="I249" s="35">
        <v>846.53</v>
      </c>
      <c r="J249" s="35">
        <v>800</v>
      </c>
      <c r="K249" s="35">
        <v>726.31</v>
      </c>
      <c r="L249" s="15">
        <f t="shared" si="15"/>
        <v>0.9078875</v>
      </c>
      <c r="M249" s="15">
        <f>K249/K481</f>
        <v>3.976097328315238E-05</v>
      </c>
    </row>
    <row r="250" spans="2:13" ht="12.75">
      <c r="B250" s="127" t="s">
        <v>42</v>
      </c>
      <c r="C250" s="127"/>
      <c r="D250" s="127"/>
      <c r="E250" s="130" t="s">
        <v>43</v>
      </c>
      <c r="F250" s="130"/>
      <c r="G250" s="130"/>
      <c r="H250" s="11"/>
      <c r="I250" s="35">
        <v>78.06</v>
      </c>
      <c r="J250" s="35">
        <v>150</v>
      </c>
      <c r="K250" s="35">
        <v>123.72</v>
      </c>
      <c r="L250" s="15">
        <f t="shared" si="15"/>
        <v>0.8248</v>
      </c>
      <c r="M250" s="15">
        <f>K250/K481</f>
        <v>6.772903601205564E-06</v>
      </c>
    </row>
    <row r="251" spans="2:13" ht="12.75">
      <c r="B251" s="131" t="s">
        <v>20</v>
      </c>
      <c r="C251" s="131"/>
      <c r="D251" s="131"/>
      <c r="E251" s="130" t="s">
        <v>21</v>
      </c>
      <c r="F251" s="130"/>
      <c r="G251" s="130"/>
      <c r="H251" s="11"/>
      <c r="I251" s="35">
        <v>0</v>
      </c>
      <c r="J251" s="35">
        <v>50</v>
      </c>
      <c r="K251" s="35">
        <v>20.88</v>
      </c>
      <c r="L251" s="15">
        <f t="shared" si="15"/>
        <v>0.41759999999999997</v>
      </c>
      <c r="M251" s="15">
        <f>K251/K481</f>
        <v>1.1430506562655364E-06</v>
      </c>
    </row>
    <row r="252" spans="2:13" ht="12.75">
      <c r="B252" s="131" t="s">
        <v>212</v>
      </c>
      <c r="C252" s="131"/>
      <c r="D252" s="131"/>
      <c r="E252" s="130" t="s">
        <v>213</v>
      </c>
      <c r="F252" s="130"/>
      <c r="G252" s="130"/>
      <c r="H252" s="11"/>
      <c r="I252" s="35">
        <v>32339.11</v>
      </c>
      <c r="J252" s="35">
        <v>22400</v>
      </c>
      <c r="K252" s="35">
        <v>21297.68</v>
      </c>
      <c r="L252" s="15">
        <f t="shared" si="15"/>
        <v>0.9507892857142858</v>
      </c>
      <c r="M252" s="15">
        <f>K252/K481</f>
        <v>0.0011659160488952773</v>
      </c>
    </row>
    <row r="253" spans="2:13" ht="12.75">
      <c r="B253" s="139" t="s">
        <v>214</v>
      </c>
      <c r="C253" s="139"/>
      <c r="D253" s="139"/>
      <c r="E253" s="141" t="s">
        <v>215</v>
      </c>
      <c r="F253" s="141"/>
      <c r="G253" s="141"/>
      <c r="H253" s="4"/>
      <c r="I253" s="33">
        <f>SUM(I254)</f>
        <v>332150.56999999995</v>
      </c>
      <c r="J253" s="33">
        <f>SUM(J254,J259)</f>
        <v>466000</v>
      </c>
      <c r="K253" s="33">
        <f>SUM(K254,K259)</f>
        <v>456281.99</v>
      </c>
      <c r="L253" s="16">
        <f t="shared" si="15"/>
        <v>0.9791459012875536</v>
      </c>
      <c r="M253" s="16">
        <f>K253/K481</f>
        <v>0.02497861245745426</v>
      </c>
    </row>
    <row r="254" spans="2:13" ht="12.75">
      <c r="B254" s="134" t="s">
        <v>216</v>
      </c>
      <c r="C254" s="134"/>
      <c r="D254" s="134"/>
      <c r="E254" s="162" t="s">
        <v>217</v>
      </c>
      <c r="F254" s="162"/>
      <c r="G254" s="162"/>
      <c r="H254" s="24"/>
      <c r="I254" s="34">
        <f>SUM(I255:I258)</f>
        <v>332150.56999999995</v>
      </c>
      <c r="J254" s="34">
        <f>SUM(J255:J258)</f>
        <v>466000</v>
      </c>
      <c r="K254" s="34">
        <f>SUM(K255:K258)</f>
        <v>456281.99</v>
      </c>
      <c r="L254" s="25">
        <f t="shared" si="15"/>
        <v>0.9791459012875536</v>
      </c>
      <c r="M254" s="56">
        <f>K254/K481</f>
        <v>0.02497861245745426</v>
      </c>
    </row>
    <row r="255" spans="2:13" ht="12.75">
      <c r="B255" s="131" t="s">
        <v>218</v>
      </c>
      <c r="C255" s="131"/>
      <c r="D255" s="131"/>
      <c r="E255" s="130" t="s">
        <v>219</v>
      </c>
      <c r="F255" s="130"/>
      <c r="G255" s="130"/>
      <c r="H255" s="11"/>
      <c r="I255" s="35">
        <v>54783.86</v>
      </c>
      <c r="J255" s="35">
        <v>12100</v>
      </c>
      <c r="K255" s="35">
        <v>11710.99</v>
      </c>
      <c r="L255" s="94">
        <f t="shared" si="15"/>
        <v>0.9678504132231405</v>
      </c>
      <c r="M255" s="23">
        <f>K255/K481</f>
        <v>0.0006411041573285026</v>
      </c>
    </row>
    <row r="256" spans="2:13" ht="42.75" customHeight="1">
      <c r="B256" s="131" t="s">
        <v>220</v>
      </c>
      <c r="C256" s="131"/>
      <c r="D256" s="131"/>
      <c r="E256" s="128" t="s">
        <v>520</v>
      </c>
      <c r="F256" s="129"/>
      <c r="G256" s="129"/>
      <c r="H256" s="11"/>
      <c r="I256" s="35">
        <v>139638.93</v>
      </c>
      <c r="J256" s="35">
        <v>0</v>
      </c>
      <c r="K256" s="35">
        <v>0</v>
      </c>
      <c r="L256" s="94" t="s">
        <v>13</v>
      </c>
      <c r="M256" s="23" t="s">
        <v>13</v>
      </c>
    </row>
    <row r="257" spans="2:13" ht="25.5" customHeight="1">
      <c r="B257" s="174" t="s">
        <v>553</v>
      </c>
      <c r="C257" s="131"/>
      <c r="D257" s="131"/>
      <c r="E257" s="128" t="s">
        <v>568</v>
      </c>
      <c r="F257" s="128"/>
      <c r="G257" s="128"/>
      <c r="H257" s="11"/>
      <c r="I257" s="35">
        <v>0</v>
      </c>
      <c r="J257" s="35">
        <v>24500</v>
      </c>
      <c r="K257" s="35">
        <v>24175.4</v>
      </c>
      <c r="L257" s="15">
        <f t="shared" si="15"/>
        <v>0.9867510204081633</v>
      </c>
      <c r="M257" s="14">
        <f>K257/K481</f>
        <v>0.00132345339250392</v>
      </c>
    </row>
    <row r="258" spans="2:13" ht="42" customHeight="1">
      <c r="B258" s="174" t="s">
        <v>519</v>
      </c>
      <c r="C258" s="131"/>
      <c r="D258" s="131"/>
      <c r="E258" s="128" t="s">
        <v>521</v>
      </c>
      <c r="F258" s="129"/>
      <c r="G258" s="129"/>
      <c r="H258" s="11"/>
      <c r="I258" s="35">
        <v>137727.78</v>
      </c>
      <c r="J258" s="35">
        <v>429400</v>
      </c>
      <c r="K258" s="35">
        <v>420395.6</v>
      </c>
      <c r="L258" s="15">
        <f t="shared" si="15"/>
        <v>0.9790302748020493</v>
      </c>
      <c r="M258" s="14">
        <f>K258/K481</f>
        <v>0.023014054907621834</v>
      </c>
    </row>
    <row r="259" spans="2:13" ht="33" customHeight="1">
      <c r="B259" s="137" t="s">
        <v>221</v>
      </c>
      <c r="C259" s="137"/>
      <c r="D259" s="137"/>
      <c r="E259" s="185" t="s">
        <v>502</v>
      </c>
      <c r="F259" s="186"/>
      <c r="G259" s="186"/>
      <c r="H259" s="30"/>
      <c r="I259" s="34">
        <f>SUM(I260)</f>
        <v>0</v>
      </c>
      <c r="J259" s="34">
        <f>SUM(J260)</f>
        <v>0</v>
      </c>
      <c r="K259" s="34">
        <f>SUM(K260)</f>
        <v>0</v>
      </c>
      <c r="L259" s="29" t="s">
        <v>13</v>
      </c>
      <c r="M259" s="25" t="s">
        <v>13</v>
      </c>
    </row>
    <row r="260" spans="2:13" ht="14.25" customHeight="1">
      <c r="B260" s="131" t="s">
        <v>222</v>
      </c>
      <c r="C260" s="131"/>
      <c r="D260" s="131"/>
      <c r="E260" s="128" t="s">
        <v>503</v>
      </c>
      <c r="F260" s="129"/>
      <c r="G260" s="129"/>
      <c r="H260" s="11"/>
      <c r="I260" s="35">
        <v>0</v>
      </c>
      <c r="J260" s="35">
        <v>0</v>
      </c>
      <c r="K260" s="35">
        <v>0</v>
      </c>
      <c r="L260" s="15" t="s">
        <v>13</v>
      </c>
      <c r="M260" s="14" t="s">
        <v>13</v>
      </c>
    </row>
    <row r="261" spans="2:13" ht="18" customHeight="1">
      <c r="B261" s="139" t="s">
        <v>223</v>
      </c>
      <c r="C261" s="139"/>
      <c r="D261" s="139"/>
      <c r="E261" s="141" t="s">
        <v>224</v>
      </c>
      <c r="F261" s="141"/>
      <c r="G261" s="141"/>
      <c r="H261" s="4"/>
      <c r="I261" s="33">
        <f>SUM(I336,I331,I329,I303,I300,I290,I262)</f>
        <v>3796585.04</v>
      </c>
      <c r="J261" s="33">
        <f>SUM(J262,J290,J300,J303,J329,J331,J336)</f>
        <v>3893581.8</v>
      </c>
      <c r="K261" s="33">
        <f>SUM(K262,K290,K300,K303,K329,K331,K336)</f>
        <v>3730042.8299999996</v>
      </c>
      <c r="L261" s="16">
        <f aca="true" t="shared" si="16" ref="L261:L287">K261/J261</f>
        <v>0.9579978080850902</v>
      </c>
      <c r="M261" s="16">
        <f>K261/K481</f>
        <v>0.20419673873228247</v>
      </c>
    </row>
    <row r="262" spans="2:13" ht="16.5" customHeight="1">
      <c r="B262" s="134" t="s">
        <v>225</v>
      </c>
      <c r="C262" s="134"/>
      <c r="D262" s="134"/>
      <c r="E262" s="136" t="s">
        <v>226</v>
      </c>
      <c r="F262" s="136"/>
      <c r="G262" s="136"/>
      <c r="H262" s="24"/>
      <c r="I262" s="34">
        <f>SUM(I263:I289)</f>
        <v>1762700.9100000001</v>
      </c>
      <c r="J262" s="34">
        <f>SUM(J263:J289)</f>
        <v>1777968.8</v>
      </c>
      <c r="K262" s="34">
        <f>SUM(K263:K289)</f>
        <v>1698951.0599999998</v>
      </c>
      <c r="L262" s="25">
        <f t="shared" si="16"/>
        <v>0.9555572966184782</v>
      </c>
      <c r="M262" s="25">
        <f>K262/K481</f>
        <v>0.09300704617318144</v>
      </c>
    </row>
    <row r="263" spans="2:13" ht="12.75" customHeight="1">
      <c r="B263" s="127" t="s">
        <v>227</v>
      </c>
      <c r="C263" s="127"/>
      <c r="D263" s="127"/>
      <c r="E263" s="130" t="s">
        <v>228</v>
      </c>
      <c r="F263" s="130"/>
      <c r="G263" s="130"/>
      <c r="H263" s="11"/>
      <c r="I263" s="35">
        <v>77653.73</v>
      </c>
      <c r="J263" s="35">
        <v>81000</v>
      </c>
      <c r="K263" s="35">
        <v>76718.47</v>
      </c>
      <c r="L263" s="10">
        <f t="shared" si="16"/>
        <v>0.9471416049382716</v>
      </c>
      <c r="M263" s="14">
        <f>K263/K481</f>
        <v>0.004199860990478347</v>
      </c>
    </row>
    <row r="264" spans="2:13" ht="12" customHeight="1">
      <c r="B264" s="127" t="s">
        <v>229</v>
      </c>
      <c r="C264" s="127"/>
      <c r="D264" s="127"/>
      <c r="E264" s="130" t="s">
        <v>230</v>
      </c>
      <c r="F264" s="130"/>
      <c r="G264" s="130"/>
      <c r="H264" s="11"/>
      <c r="I264" s="35">
        <v>1023651.67</v>
      </c>
      <c r="J264" s="35">
        <v>1084200</v>
      </c>
      <c r="K264" s="35">
        <v>1058982.94</v>
      </c>
      <c r="L264" s="10">
        <f t="shared" si="16"/>
        <v>0.9767413207895221</v>
      </c>
      <c r="M264" s="14">
        <f>K264/K481</f>
        <v>0.057972755964607624</v>
      </c>
    </row>
    <row r="265" spans="2:15" ht="12.75" customHeight="1">
      <c r="B265" s="127" t="s">
        <v>231</v>
      </c>
      <c r="C265" s="127"/>
      <c r="D265" s="127"/>
      <c r="E265" s="130" t="s">
        <v>232</v>
      </c>
      <c r="F265" s="130"/>
      <c r="G265" s="130"/>
      <c r="H265" s="11"/>
      <c r="I265" s="35">
        <v>71126.05</v>
      </c>
      <c r="J265" s="35">
        <v>77000</v>
      </c>
      <c r="K265" s="35">
        <v>76754.77</v>
      </c>
      <c r="L265" s="10">
        <f t="shared" si="16"/>
        <v>0.9968151948051949</v>
      </c>
      <c r="M265" s="14">
        <f>K265/K481</f>
        <v>0.004201848190613521</v>
      </c>
      <c r="O265" s="96"/>
    </row>
    <row r="266" spans="2:13" ht="12.75" customHeight="1">
      <c r="B266" s="127" t="s">
        <v>233</v>
      </c>
      <c r="C266" s="127"/>
      <c r="D266" s="127"/>
      <c r="E266" s="130" t="s">
        <v>234</v>
      </c>
      <c r="F266" s="130"/>
      <c r="G266" s="130"/>
      <c r="H266" s="11"/>
      <c r="I266" s="35">
        <v>194098.64</v>
      </c>
      <c r="J266" s="35">
        <v>183000</v>
      </c>
      <c r="K266" s="35">
        <v>171075.06</v>
      </c>
      <c r="L266" s="10">
        <f t="shared" si="16"/>
        <v>0.9348363934426229</v>
      </c>
      <c r="M266" s="14">
        <f>K266/K481</f>
        <v>0.009365299789447607</v>
      </c>
    </row>
    <row r="267" spans="2:13" ht="12.75" customHeight="1">
      <c r="B267" s="126" t="s">
        <v>530</v>
      </c>
      <c r="C267" s="127"/>
      <c r="D267" s="127"/>
      <c r="E267" s="130" t="s">
        <v>41</v>
      </c>
      <c r="F267" s="130"/>
      <c r="G267" s="130"/>
      <c r="H267" s="11"/>
      <c r="I267" s="35">
        <v>0</v>
      </c>
      <c r="J267" s="35">
        <v>3723.36</v>
      </c>
      <c r="K267" s="35">
        <v>1802.19</v>
      </c>
      <c r="L267" s="10">
        <f t="shared" si="16"/>
        <v>0.48402249581023593</v>
      </c>
      <c r="M267" s="14">
        <f>K267/K481</f>
        <v>9.865873861183847E-05</v>
      </c>
    </row>
    <row r="268" spans="2:15" ht="12.75" customHeight="1">
      <c r="B268" s="127" t="s">
        <v>235</v>
      </c>
      <c r="C268" s="127"/>
      <c r="D268" s="127"/>
      <c r="E268" s="130" t="s">
        <v>236</v>
      </c>
      <c r="F268" s="130"/>
      <c r="G268" s="130"/>
      <c r="H268" s="11"/>
      <c r="I268" s="35">
        <v>27510.41</v>
      </c>
      <c r="J268" s="35">
        <v>31000</v>
      </c>
      <c r="K268" s="35">
        <v>26900.51</v>
      </c>
      <c r="L268" s="10">
        <f t="shared" si="16"/>
        <v>0.8677583870967741</v>
      </c>
      <c r="M268" s="14">
        <f>K268/K481</f>
        <v>0.001472636283974024</v>
      </c>
      <c r="O268" s="96"/>
    </row>
    <row r="269" spans="2:13" ht="12.75" customHeight="1">
      <c r="B269" s="126" t="s">
        <v>532</v>
      </c>
      <c r="C269" s="127"/>
      <c r="D269" s="127"/>
      <c r="E269" s="130" t="s">
        <v>43</v>
      </c>
      <c r="F269" s="130"/>
      <c r="G269" s="130"/>
      <c r="H269" s="11"/>
      <c r="I269" s="35">
        <v>0</v>
      </c>
      <c r="J269" s="35">
        <v>600.54</v>
      </c>
      <c r="K269" s="35">
        <v>290.68</v>
      </c>
      <c r="L269" s="10">
        <f t="shared" si="16"/>
        <v>0.4840310387318081</v>
      </c>
      <c r="M269" s="14">
        <f>K269/K481</f>
        <v>1.591292934689972E-05</v>
      </c>
    </row>
    <row r="270" spans="2:13" ht="12" customHeight="1">
      <c r="B270" s="127" t="s">
        <v>237</v>
      </c>
      <c r="C270" s="127"/>
      <c r="D270" s="127"/>
      <c r="E270" s="130" t="s">
        <v>238</v>
      </c>
      <c r="F270" s="130"/>
      <c r="G270" s="130"/>
      <c r="H270" s="11"/>
      <c r="I270" s="35">
        <v>500</v>
      </c>
      <c r="J270" s="35">
        <v>3500</v>
      </c>
      <c r="K270" s="35">
        <v>3187</v>
      </c>
      <c r="L270" s="15">
        <v>0</v>
      </c>
      <c r="M270" s="14">
        <f>K270/K481</f>
        <v>0.00017446850773554908</v>
      </c>
    </row>
    <row r="271" spans="2:13" ht="12" customHeight="1">
      <c r="B271" s="126" t="s">
        <v>558</v>
      </c>
      <c r="C271" s="127"/>
      <c r="D271" s="127"/>
      <c r="E271" s="130" t="s">
        <v>45</v>
      </c>
      <c r="F271" s="130"/>
      <c r="G271" s="130"/>
      <c r="H271" s="11"/>
      <c r="I271" s="35">
        <v>0</v>
      </c>
      <c r="J271" s="35">
        <v>24511.9</v>
      </c>
      <c r="K271" s="35">
        <v>11864.24</v>
      </c>
      <c r="L271" s="15">
        <f>K271/J271</f>
        <v>0.4840195986439239</v>
      </c>
      <c r="M271" s="14">
        <f>K271/K481</f>
        <v>0.0006494936455024822</v>
      </c>
    </row>
    <row r="272" spans="2:13" ht="12.75" customHeight="1">
      <c r="B272" s="127" t="s">
        <v>239</v>
      </c>
      <c r="C272" s="127"/>
      <c r="D272" s="127"/>
      <c r="E272" s="130" t="s">
        <v>240</v>
      </c>
      <c r="F272" s="130"/>
      <c r="G272" s="130"/>
      <c r="H272" s="11"/>
      <c r="I272" s="35">
        <v>26438.92</v>
      </c>
      <c r="J272" s="35">
        <v>24900</v>
      </c>
      <c r="K272" s="35">
        <v>21350.96</v>
      </c>
      <c r="L272" s="10">
        <f t="shared" si="16"/>
        <v>0.8574682730923694</v>
      </c>
      <c r="M272" s="14">
        <f>K272/K481</f>
        <v>0.0011688327988457479</v>
      </c>
    </row>
    <row r="273" spans="2:13" ht="12.75" customHeight="1">
      <c r="B273" s="127" t="s">
        <v>241</v>
      </c>
      <c r="C273" s="127"/>
      <c r="D273" s="127"/>
      <c r="E273" s="130" t="s">
        <v>242</v>
      </c>
      <c r="F273" s="130"/>
      <c r="G273" s="130"/>
      <c r="H273" s="11"/>
      <c r="I273" s="35">
        <v>816.39</v>
      </c>
      <c r="J273" s="35">
        <v>1000</v>
      </c>
      <c r="K273" s="35">
        <v>926.61</v>
      </c>
      <c r="L273" s="10">
        <f t="shared" si="16"/>
        <v>0.92661</v>
      </c>
      <c r="M273" s="14">
        <f>K273/K481</f>
        <v>5.072615750010578E-05</v>
      </c>
    </row>
    <row r="274" spans="2:13" ht="12.75" customHeight="1">
      <c r="B274" s="126" t="s">
        <v>559</v>
      </c>
      <c r="C274" s="127"/>
      <c r="D274" s="127"/>
      <c r="E274" s="130" t="s">
        <v>242</v>
      </c>
      <c r="F274" s="130"/>
      <c r="G274" s="130"/>
      <c r="H274" s="11"/>
      <c r="I274" s="35">
        <v>0</v>
      </c>
      <c r="J274" s="35">
        <v>5436</v>
      </c>
      <c r="K274" s="35">
        <v>5108.1</v>
      </c>
      <c r="L274" s="10">
        <f t="shared" si="16"/>
        <v>0.9396799116997793</v>
      </c>
      <c r="M274" s="14">
        <f>K274/K481</f>
        <v>0.0002796368322447312</v>
      </c>
    </row>
    <row r="275" spans="2:13" ht="12.75" customHeight="1">
      <c r="B275" s="127" t="s">
        <v>243</v>
      </c>
      <c r="C275" s="127"/>
      <c r="D275" s="127"/>
      <c r="E275" s="130" t="s">
        <v>244</v>
      </c>
      <c r="F275" s="130"/>
      <c r="G275" s="130"/>
      <c r="H275" s="11"/>
      <c r="I275" s="35">
        <v>65117.63</v>
      </c>
      <c r="J275" s="35">
        <v>75750</v>
      </c>
      <c r="K275" s="35">
        <v>67244.4</v>
      </c>
      <c r="L275" s="10">
        <f t="shared" si="16"/>
        <v>0.8877148514851484</v>
      </c>
      <c r="M275" s="14">
        <f>K275/K481</f>
        <v>0.003681214346273095</v>
      </c>
    </row>
    <row r="276" spans="2:13" ht="12.75" customHeight="1">
      <c r="B276" s="127" t="s">
        <v>245</v>
      </c>
      <c r="C276" s="127"/>
      <c r="D276" s="127"/>
      <c r="E276" s="130" t="s">
        <v>246</v>
      </c>
      <c r="F276" s="130"/>
      <c r="G276" s="130"/>
      <c r="H276" s="11"/>
      <c r="I276" s="35">
        <v>173924.24</v>
      </c>
      <c r="J276" s="35">
        <v>74000</v>
      </c>
      <c r="K276" s="35">
        <v>72806.18</v>
      </c>
      <c r="L276" s="10">
        <f t="shared" si="16"/>
        <v>0.9838672972972972</v>
      </c>
      <c r="M276" s="47">
        <f>K276/K481</f>
        <v>0.003985687348141129</v>
      </c>
    </row>
    <row r="277" spans="2:13" ht="12.75" customHeight="1">
      <c r="B277" s="127" t="s">
        <v>247</v>
      </c>
      <c r="C277" s="127"/>
      <c r="D277" s="127"/>
      <c r="E277" s="130" t="s">
        <v>248</v>
      </c>
      <c r="F277" s="130"/>
      <c r="G277" s="130"/>
      <c r="H277" s="11"/>
      <c r="I277" s="35">
        <v>1231</v>
      </c>
      <c r="J277" s="35">
        <v>1500</v>
      </c>
      <c r="K277" s="35">
        <v>1500</v>
      </c>
      <c r="L277" s="84">
        <f t="shared" si="16"/>
        <v>1</v>
      </c>
      <c r="M277" s="23">
        <f>K277/K481</f>
        <v>8.21157080650529E-05</v>
      </c>
    </row>
    <row r="278" spans="2:13" ht="12.75" customHeight="1">
      <c r="B278" s="131" t="s">
        <v>249</v>
      </c>
      <c r="C278" s="131"/>
      <c r="D278" s="131"/>
      <c r="E278" s="130" t="s">
        <v>250</v>
      </c>
      <c r="F278" s="130"/>
      <c r="G278" s="130"/>
      <c r="H278" s="11"/>
      <c r="I278" s="35">
        <v>22358.97</v>
      </c>
      <c r="J278" s="35">
        <v>25100</v>
      </c>
      <c r="K278" s="35">
        <v>25088.76</v>
      </c>
      <c r="L278" s="15">
        <f t="shared" si="16"/>
        <v>0.9995521912350597</v>
      </c>
      <c r="M278" s="14">
        <f>K278/K481</f>
        <v>0.0013734541945827844</v>
      </c>
    </row>
    <row r="279" spans="2:13" ht="12.75" customHeight="1">
      <c r="B279" s="174" t="s">
        <v>538</v>
      </c>
      <c r="C279" s="131"/>
      <c r="D279" s="131"/>
      <c r="E279" s="130" t="s">
        <v>21</v>
      </c>
      <c r="F279" s="130"/>
      <c r="G279" s="130"/>
      <c r="H279" s="11"/>
      <c r="I279" s="35">
        <v>0</v>
      </c>
      <c r="J279" s="35">
        <v>3047</v>
      </c>
      <c r="K279" s="35">
        <v>1762.97</v>
      </c>
      <c r="L279" s="15">
        <f t="shared" si="16"/>
        <v>0.5785920577617328</v>
      </c>
      <c r="M279" s="47">
        <f>K279/K481</f>
        <v>9.651168656496421E-05</v>
      </c>
    </row>
    <row r="280" spans="2:13" ht="12.75" customHeight="1">
      <c r="B280" s="131" t="s">
        <v>251</v>
      </c>
      <c r="C280" s="131"/>
      <c r="D280" s="131"/>
      <c r="E280" s="130" t="s">
        <v>252</v>
      </c>
      <c r="F280" s="130"/>
      <c r="G280" s="130"/>
      <c r="H280" s="11"/>
      <c r="I280" s="35">
        <v>348</v>
      </c>
      <c r="J280" s="35">
        <v>400</v>
      </c>
      <c r="K280" s="35">
        <v>321.64</v>
      </c>
      <c r="L280" s="94">
        <f t="shared" si="16"/>
        <v>0.8040999999999999</v>
      </c>
      <c r="M280" s="23">
        <f>K280/K481</f>
        <v>1.7607797561362408E-05</v>
      </c>
    </row>
    <row r="281" spans="2:13" ht="12.75" customHeight="1">
      <c r="B281" s="127" t="s">
        <v>253</v>
      </c>
      <c r="C281" s="127"/>
      <c r="D281" s="127"/>
      <c r="E281" s="130" t="s">
        <v>254</v>
      </c>
      <c r="F281" s="130"/>
      <c r="G281" s="130"/>
      <c r="H281" s="11"/>
      <c r="I281" s="35">
        <v>3803.47</v>
      </c>
      <c r="J281" s="35">
        <v>4100</v>
      </c>
      <c r="K281" s="35">
        <v>3367.44</v>
      </c>
      <c r="L281" s="84">
        <f t="shared" si="16"/>
        <v>0.8213268292682927</v>
      </c>
      <c r="M281" s="23">
        <f>K281/K481</f>
        <v>0.00018434647997772117</v>
      </c>
    </row>
    <row r="282" spans="2:13" ht="12.75" customHeight="1">
      <c r="B282" s="127" t="s">
        <v>255</v>
      </c>
      <c r="C282" s="127"/>
      <c r="D282" s="127"/>
      <c r="E282" s="130" t="s">
        <v>256</v>
      </c>
      <c r="F282" s="130"/>
      <c r="G282" s="130"/>
      <c r="H282" s="11"/>
      <c r="I282" s="35">
        <v>964.8</v>
      </c>
      <c r="J282" s="35">
        <v>1000</v>
      </c>
      <c r="K282" s="35">
        <v>964.8</v>
      </c>
      <c r="L282" s="10">
        <f t="shared" si="16"/>
        <v>0.9648</v>
      </c>
      <c r="M282" s="14">
        <f>K282/K481</f>
        <v>5.2816823427442026E-05</v>
      </c>
    </row>
    <row r="283" spans="2:13" ht="12.75" customHeight="1">
      <c r="B283" s="127" t="s">
        <v>257</v>
      </c>
      <c r="C283" s="127"/>
      <c r="D283" s="127"/>
      <c r="E283" s="132" t="s">
        <v>258</v>
      </c>
      <c r="F283" s="130"/>
      <c r="G283" s="130"/>
      <c r="H283" s="11"/>
      <c r="I283" s="35">
        <v>1424.77</v>
      </c>
      <c r="J283" s="35">
        <v>1800</v>
      </c>
      <c r="K283" s="35">
        <v>1558.08</v>
      </c>
      <c r="L283" s="10">
        <f t="shared" si="16"/>
        <v>0.8655999999999999</v>
      </c>
      <c r="M283" s="14">
        <f>K283/K481</f>
        <v>8.529522828133175E-05</v>
      </c>
    </row>
    <row r="284" spans="2:13" ht="12.75" customHeight="1">
      <c r="B284" s="127" t="s">
        <v>259</v>
      </c>
      <c r="C284" s="127"/>
      <c r="D284" s="127"/>
      <c r="E284" s="130" t="s">
        <v>260</v>
      </c>
      <c r="F284" s="130"/>
      <c r="G284" s="130"/>
      <c r="H284" s="11"/>
      <c r="I284" s="35">
        <v>2300</v>
      </c>
      <c r="J284" s="35">
        <v>2600</v>
      </c>
      <c r="K284" s="35">
        <v>1303</v>
      </c>
      <c r="L284" s="10">
        <f t="shared" si="16"/>
        <v>0.5011538461538462</v>
      </c>
      <c r="M284" s="14">
        <f>K284/K481</f>
        <v>7.133117840584263E-05</v>
      </c>
    </row>
    <row r="285" spans="2:13" ht="12.75">
      <c r="B285" s="127" t="s">
        <v>261</v>
      </c>
      <c r="C285" s="127"/>
      <c r="D285" s="127"/>
      <c r="E285" s="130" t="s">
        <v>262</v>
      </c>
      <c r="F285" s="130"/>
      <c r="G285" s="130"/>
      <c r="H285" s="11"/>
      <c r="I285" s="35">
        <v>65431.06</v>
      </c>
      <c r="J285" s="35">
        <v>68100</v>
      </c>
      <c r="K285" s="35">
        <v>67478.53</v>
      </c>
      <c r="L285" s="10">
        <f t="shared" si="16"/>
        <v>0.9908741556534508</v>
      </c>
      <c r="M285" s="15">
        <f>K285/K481</f>
        <v>0.003694031513425943</v>
      </c>
    </row>
    <row r="286" spans="2:13" ht="12.75">
      <c r="B286" s="126" t="s">
        <v>166</v>
      </c>
      <c r="C286" s="127"/>
      <c r="D286" s="127"/>
      <c r="E286" s="130" t="s">
        <v>167</v>
      </c>
      <c r="F286" s="130"/>
      <c r="G286" s="130"/>
      <c r="H286" s="11"/>
      <c r="I286" s="35">
        <v>70.94</v>
      </c>
      <c r="J286" s="35">
        <v>100</v>
      </c>
      <c r="K286" s="35">
        <v>74.73</v>
      </c>
      <c r="L286" s="10">
        <f t="shared" si="16"/>
        <v>0.7473000000000001</v>
      </c>
      <c r="M286" s="15">
        <f>K286/K481</f>
        <v>4.091004575800936E-06</v>
      </c>
    </row>
    <row r="287" spans="2:13" ht="12.75">
      <c r="B287" s="131" t="s">
        <v>170</v>
      </c>
      <c r="C287" s="131"/>
      <c r="D287" s="131"/>
      <c r="E287" s="130" t="s">
        <v>171</v>
      </c>
      <c r="F287" s="130"/>
      <c r="G287" s="130"/>
      <c r="H287" s="11"/>
      <c r="I287" s="35">
        <v>0</v>
      </c>
      <c r="J287" s="35">
        <v>600</v>
      </c>
      <c r="K287" s="35">
        <v>519</v>
      </c>
      <c r="L287" s="10">
        <f t="shared" si="16"/>
        <v>0.865</v>
      </c>
      <c r="M287" s="15">
        <f>K287/K481</f>
        <v>2.8412034990508305E-05</v>
      </c>
    </row>
    <row r="288" spans="2:13" ht="27.75" customHeight="1">
      <c r="B288" s="127" t="s">
        <v>263</v>
      </c>
      <c r="C288" s="127"/>
      <c r="D288" s="127"/>
      <c r="E288" s="129" t="s">
        <v>504</v>
      </c>
      <c r="F288" s="129"/>
      <c r="G288" s="129"/>
      <c r="H288" s="11"/>
      <c r="I288" s="35">
        <v>264.62</v>
      </c>
      <c r="J288" s="35">
        <v>0</v>
      </c>
      <c r="K288" s="35">
        <v>0</v>
      </c>
      <c r="L288" s="85" t="s">
        <v>13</v>
      </c>
      <c r="M288" s="75" t="s">
        <v>13</v>
      </c>
    </row>
    <row r="289" spans="2:13" ht="12.75" customHeight="1">
      <c r="B289" s="127" t="s">
        <v>264</v>
      </c>
      <c r="C289" s="127"/>
      <c r="D289" s="127"/>
      <c r="E289" s="130" t="s">
        <v>265</v>
      </c>
      <c r="F289" s="130"/>
      <c r="G289" s="130"/>
      <c r="H289" s="11"/>
      <c r="I289" s="35">
        <v>3665.6</v>
      </c>
      <c r="J289" s="35">
        <v>0</v>
      </c>
      <c r="K289" s="35">
        <v>0</v>
      </c>
      <c r="L289" s="85" t="s">
        <v>13</v>
      </c>
      <c r="M289" s="75" t="s">
        <v>13</v>
      </c>
    </row>
    <row r="290" spans="2:13" ht="19.5" customHeight="1">
      <c r="B290" s="134" t="s">
        <v>267</v>
      </c>
      <c r="C290" s="134"/>
      <c r="D290" s="134"/>
      <c r="E290" s="136" t="s">
        <v>268</v>
      </c>
      <c r="F290" s="136"/>
      <c r="G290" s="136"/>
      <c r="H290" s="24"/>
      <c r="I290" s="34">
        <f>SUM(I291:I299)</f>
        <v>60476.759999999995</v>
      </c>
      <c r="J290" s="34">
        <f>SUM(J291:J299)</f>
        <v>84600</v>
      </c>
      <c r="K290" s="34">
        <f>SUM(K291:K299)</f>
        <v>78511.34</v>
      </c>
      <c r="L290" s="25">
        <f aca="true" t="shared" si="17" ref="L290:L325">K290/J290</f>
        <v>0.9280300236406619</v>
      </c>
      <c r="M290" s="25">
        <f>K290/K481</f>
        <v>0.004298009516824073</v>
      </c>
    </row>
    <row r="291" spans="2:13" ht="12.75" customHeight="1">
      <c r="B291" s="127" t="s">
        <v>34</v>
      </c>
      <c r="C291" s="127"/>
      <c r="D291" s="127"/>
      <c r="E291" s="130" t="s">
        <v>35</v>
      </c>
      <c r="F291" s="130"/>
      <c r="G291" s="130"/>
      <c r="H291" s="31"/>
      <c r="I291" s="39">
        <v>3281.17</v>
      </c>
      <c r="J291" s="39">
        <v>4800</v>
      </c>
      <c r="K291" s="39">
        <v>4700.78</v>
      </c>
      <c r="L291" s="32">
        <f>K291/J291</f>
        <v>0.9793291666666666</v>
      </c>
      <c r="M291" s="32">
        <f>K291/K481</f>
        <v>0.00025733858543869293</v>
      </c>
    </row>
    <row r="292" spans="2:13" ht="12.75" customHeight="1">
      <c r="B292" s="127" t="s">
        <v>269</v>
      </c>
      <c r="C292" s="127"/>
      <c r="D292" s="127"/>
      <c r="E292" s="130" t="s">
        <v>270</v>
      </c>
      <c r="F292" s="130"/>
      <c r="G292" s="130"/>
      <c r="H292" s="11"/>
      <c r="I292" s="35">
        <v>42345.4</v>
      </c>
      <c r="J292" s="35">
        <v>59300</v>
      </c>
      <c r="K292" s="35">
        <v>58098.86</v>
      </c>
      <c r="L292" s="10">
        <f t="shared" si="17"/>
        <v>0.9797446880269814</v>
      </c>
      <c r="M292" s="14">
        <f>K292/K481</f>
        <v>0.003180552684448253</v>
      </c>
    </row>
    <row r="293" spans="2:13" ht="12.75" customHeight="1">
      <c r="B293" s="127" t="s">
        <v>271</v>
      </c>
      <c r="C293" s="127"/>
      <c r="D293" s="127"/>
      <c r="E293" s="130" t="s">
        <v>272</v>
      </c>
      <c r="F293" s="130"/>
      <c r="G293" s="130"/>
      <c r="H293" s="11"/>
      <c r="I293" s="35">
        <v>3149.24</v>
      </c>
      <c r="J293" s="35">
        <v>3000</v>
      </c>
      <c r="K293" s="35">
        <v>3000</v>
      </c>
      <c r="L293" s="10">
        <f t="shared" si="17"/>
        <v>1</v>
      </c>
      <c r="M293" s="14">
        <f>K293/K481</f>
        <v>0.0001642314161301058</v>
      </c>
    </row>
    <row r="294" spans="2:13" ht="12.75" customHeight="1">
      <c r="B294" s="127" t="s">
        <v>273</v>
      </c>
      <c r="C294" s="127"/>
      <c r="D294" s="127"/>
      <c r="E294" s="130" t="s">
        <v>274</v>
      </c>
      <c r="F294" s="130"/>
      <c r="G294" s="130"/>
      <c r="H294" s="11"/>
      <c r="I294" s="35">
        <v>7164.6</v>
      </c>
      <c r="J294" s="35">
        <v>11500</v>
      </c>
      <c r="K294" s="35">
        <v>8386.28</v>
      </c>
      <c r="L294" s="10">
        <f t="shared" si="17"/>
        <v>0.7292417391304349</v>
      </c>
      <c r="M294" s="14">
        <f>K294/K481</f>
        <v>0.00045909688015452797</v>
      </c>
    </row>
    <row r="295" spans="2:13" ht="12.75" customHeight="1">
      <c r="B295" s="127" t="s">
        <v>275</v>
      </c>
      <c r="C295" s="127"/>
      <c r="D295" s="127"/>
      <c r="E295" s="130" t="s">
        <v>276</v>
      </c>
      <c r="F295" s="130"/>
      <c r="G295" s="130"/>
      <c r="H295" s="11"/>
      <c r="I295" s="35">
        <v>1155.61</v>
      </c>
      <c r="J295" s="35">
        <v>2150</v>
      </c>
      <c r="K295" s="35">
        <v>1479.67</v>
      </c>
      <c r="L295" s="10">
        <f t="shared" si="17"/>
        <v>0.6882186046511628</v>
      </c>
      <c r="M295" s="14">
        <f>K295/K481</f>
        <v>8.100276650174456E-05</v>
      </c>
    </row>
    <row r="296" spans="2:13" ht="12.75" customHeight="1">
      <c r="B296" s="127" t="s">
        <v>18</v>
      </c>
      <c r="C296" s="127"/>
      <c r="D296" s="127"/>
      <c r="E296" s="130" t="s">
        <v>19</v>
      </c>
      <c r="F296" s="130"/>
      <c r="G296" s="130"/>
      <c r="H296" s="11"/>
      <c r="I296" s="35">
        <v>227.88</v>
      </c>
      <c r="J296" s="35">
        <v>650</v>
      </c>
      <c r="K296" s="35">
        <v>195.75</v>
      </c>
      <c r="L296" s="10">
        <f t="shared" si="17"/>
        <v>0.30115384615384616</v>
      </c>
      <c r="M296" s="14">
        <f>K296/K481</f>
        <v>1.0716099902489403E-05</v>
      </c>
    </row>
    <row r="297" spans="2:13" ht="12.75" customHeight="1">
      <c r="B297" s="127" t="s">
        <v>241</v>
      </c>
      <c r="C297" s="127"/>
      <c r="D297" s="127"/>
      <c r="E297" s="130" t="s">
        <v>242</v>
      </c>
      <c r="F297" s="130"/>
      <c r="G297" s="130"/>
      <c r="H297" s="11"/>
      <c r="I297" s="35">
        <v>464.86</v>
      </c>
      <c r="J297" s="35">
        <v>550</v>
      </c>
      <c r="K297" s="35">
        <v>0</v>
      </c>
      <c r="L297" s="10">
        <f t="shared" si="17"/>
        <v>0</v>
      </c>
      <c r="M297" s="14">
        <f>K297/K481</f>
        <v>0</v>
      </c>
    </row>
    <row r="298" spans="2:13" ht="12.75" customHeight="1">
      <c r="B298" s="127" t="s">
        <v>277</v>
      </c>
      <c r="C298" s="127"/>
      <c r="D298" s="127"/>
      <c r="E298" s="130" t="s">
        <v>278</v>
      </c>
      <c r="F298" s="130"/>
      <c r="G298" s="130"/>
      <c r="H298" s="11"/>
      <c r="I298" s="35">
        <v>88</v>
      </c>
      <c r="J298" s="35">
        <v>100</v>
      </c>
      <c r="K298" s="35">
        <v>100</v>
      </c>
      <c r="L298" s="58">
        <f t="shared" si="17"/>
        <v>1</v>
      </c>
      <c r="M298" s="47">
        <f>K298/K481</f>
        <v>5.474380537670193E-06</v>
      </c>
    </row>
    <row r="299" spans="2:13" ht="12.75" customHeight="1">
      <c r="B299" s="127" t="s">
        <v>279</v>
      </c>
      <c r="C299" s="127"/>
      <c r="D299" s="127"/>
      <c r="E299" s="130" t="s">
        <v>280</v>
      </c>
      <c r="F299" s="130"/>
      <c r="G299" s="130"/>
      <c r="H299" s="11"/>
      <c r="I299" s="35">
        <v>2600</v>
      </c>
      <c r="J299" s="35">
        <v>2550</v>
      </c>
      <c r="K299" s="37">
        <v>2550</v>
      </c>
      <c r="L299" s="92">
        <f t="shared" si="17"/>
        <v>1</v>
      </c>
      <c r="M299" s="121">
        <f>K299/K481</f>
        <v>0.00013959670371058993</v>
      </c>
    </row>
    <row r="300" spans="2:13" ht="16.5" customHeight="1">
      <c r="B300" s="134" t="s">
        <v>281</v>
      </c>
      <c r="C300" s="134"/>
      <c r="D300" s="134"/>
      <c r="E300" s="136" t="s">
        <v>282</v>
      </c>
      <c r="F300" s="136"/>
      <c r="G300" s="136"/>
      <c r="H300" s="24"/>
      <c r="I300" s="34">
        <f>SUM(I301:I302)</f>
        <v>335367.94</v>
      </c>
      <c r="J300" s="34">
        <f>SUM(J301:J302)</f>
        <v>342309</v>
      </c>
      <c r="K300" s="36">
        <f>SUM(K301:K302)</f>
        <v>341804.72</v>
      </c>
      <c r="L300" s="45">
        <f t="shared" si="17"/>
        <v>0.9985268280997578</v>
      </c>
      <c r="M300" s="45">
        <f>K300/K481</f>
        <v>0.018711691068518096</v>
      </c>
    </row>
    <row r="301" spans="2:13" ht="39" customHeight="1">
      <c r="B301" s="127" t="s">
        <v>505</v>
      </c>
      <c r="C301" s="127"/>
      <c r="D301" s="127"/>
      <c r="E301" s="129" t="s">
        <v>506</v>
      </c>
      <c r="F301" s="129"/>
      <c r="G301" s="129"/>
      <c r="H301" s="7"/>
      <c r="I301" s="35">
        <v>14152.28</v>
      </c>
      <c r="J301" s="35">
        <v>15900</v>
      </c>
      <c r="K301" s="37">
        <v>15395.92</v>
      </c>
      <c r="L301" s="23">
        <f>K301/J301</f>
        <v>0.9682968553459119</v>
      </c>
      <c r="M301" s="23">
        <f>K301/K481</f>
        <v>0.0008428312480752728</v>
      </c>
    </row>
    <row r="302" spans="2:13" ht="26.25" customHeight="1">
      <c r="B302" s="127" t="s">
        <v>507</v>
      </c>
      <c r="C302" s="127"/>
      <c r="D302" s="127"/>
      <c r="E302" s="129" t="s">
        <v>508</v>
      </c>
      <c r="F302" s="129"/>
      <c r="G302" s="129"/>
      <c r="H302" s="7"/>
      <c r="I302" s="35">
        <v>321215.66</v>
      </c>
      <c r="J302" s="35">
        <v>326409</v>
      </c>
      <c r="K302" s="35">
        <v>326408.8</v>
      </c>
      <c r="L302" s="14">
        <f>K302/J302</f>
        <v>0.999999387271797</v>
      </c>
      <c r="M302" s="14">
        <f>K302/K481</f>
        <v>0.017868859820442826</v>
      </c>
    </row>
    <row r="303" spans="2:13" ht="16.5" customHeight="1">
      <c r="B303" s="134" t="s">
        <v>283</v>
      </c>
      <c r="C303" s="134"/>
      <c r="D303" s="134"/>
      <c r="E303" s="136" t="s">
        <v>284</v>
      </c>
      <c r="F303" s="136"/>
      <c r="G303" s="136"/>
      <c r="H303" s="24"/>
      <c r="I303" s="34">
        <f>SUM(I304:I328)</f>
        <v>1508423.3399999999</v>
      </c>
      <c r="J303" s="34">
        <f>SUM(J304:J328)</f>
        <v>1571930</v>
      </c>
      <c r="K303" s="34">
        <f>SUM(K304:K328)</f>
        <v>1505942.8099999998</v>
      </c>
      <c r="L303" s="25">
        <f t="shared" si="17"/>
        <v>0.9580215467609879</v>
      </c>
      <c r="M303" s="25">
        <f>K303/K481</f>
        <v>0.08244104009908361</v>
      </c>
    </row>
    <row r="304" spans="2:15" ht="13.5" customHeight="1">
      <c r="B304" s="127" t="s">
        <v>34</v>
      </c>
      <c r="C304" s="127"/>
      <c r="D304" s="127"/>
      <c r="E304" s="130" t="s">
        <v>35</v>
      </c>
      <c r="F304" s="130"/>
      <c r="G304" s="130"/>
      <c r="H304" s="24"/>
      <c r="I304" s="39">
        <v>66160.09</v>
      </c>
      <c r="J304" s="39">
        <v>72900</v>
      </c>
      <c r="K304" s="39">
        <v>71072.21</v>
      </c>
      <c r="L304" s="32">
        <f>K304/J304</f>
        <v>0.9749274348422498</v>
      </c>
      <c r="M304" s="32">
        <f>K304/K481</f>
        <v>0.0038907632319320896</v>
      </c>
      <c r="O304" s="96"/>
    </row>
    <row r="305" spans="2:13" ht="13.5" customHeight="1">
      <c r="B305" s="126" t="s">
        <v>560</v>
      </c>
      <c r="C305" s="127"/>
      <c r="D305" s="127"/>
      <c r="E305" s="132" t="s">
        <v>561</v>
      </c>
      <c r="F305" s="130"/>
      <c r="G305" s="130"/>
      <c r="H305" s="24"/>
      <c r="I305" s="39">
        <v>2025.62</v>
      </c>
      <c r="J305" s="39">
        <v>1200</v>
      </c>
      <c r="K305" s="39">
        <v>1092.24</v>
      </c>
      <c r="L305" s="32">
        <f>K305/J305</f>
        <v>0.9102</v>
      </c>
      <c r="M305" s="32">
        <f>K305/K481</f>
        <v>5.979337398464892E-05</v>
      </c>
    </row>
    <row r="306" spans="2:13" ht="12.75" customHeight="1">
      <c r="B306" s="127" t="s">
        <v>285</v>
      </c>
      <c r="C306" s="127"/>
      <c r="D306" s="127"/>
      <c r="E306" s="130" t="s">
        <v>286</v>
      </c>
      <c r="F306" s="130"/>
      <c r="G306" s="130"/>
      <c r="H306" s="11"/>
      <c r="I306" s="35">
        <v>952763.85</v>
      </c>
      <c r="J306" s="35">
        <v>1005280</v>
      </c>
      <c r="K306" s="35">
        <v>968203.49</v>
      </c>
      <c r="L306" s="10">
        <f t="shared" si="17"/>
        <v>0.9631182257679453</v>
      </c>
      <c r="M306" s="14">
        <f>K306/K481</f>
        <v>0.05300314342160358</v>
      </c>
    </row>
    <row r="307" spans="2:13" ht="12.75" customHeight="1">
      <c r="B307" s="127" t="s">
        <v>287</v>
      </c>
      <c r="C307" s="127"/>
      <c r="D307" s="127"/>
      <c r="E307" s="130" t="s">
        <v>288</v>
      </c>
      <c r="F307" s="130"/>
      <c r="G307" s="130"/>
      <c r="H307" s="11"/>
      <c r="I307" s="35">
        <v>70253.82</v>
      </c>
      <c r="J307" s="35">
        <v>79088</v>
      </c>
      <c r="K307" s="35">
        <v>79087.13</v>
      </c>
      <c r="L307" s="10">
        <f t="shared" si="17"/>
        <v>0.9999889995953875</v>
      </c>
      <c r="M307" s="14">
        <f>K307/K481</f>
        <v>0.004329530452521925</v>
      </c>
    </row>
    <row r="308" spans="2:13" ht="12.75" customHeight="1">
      <c r="B308" s="127" t="s">
        <v>289</v>
      </c>
      <c r="C308" s="127"/>
      <c r="D308" s="127"/>
      <c r="E308" s="130" t="s">
        <v>290</v>
      </c>
      <c r="F308" s="130"/>
      <c r="G308" s="130"/>
      <c r="H308" s="11"/>
      <c r="I308" s="35">
        <v>160153.05</v>
      </c>
      <c r="J308" s="35">
        <v>167906</v>
      </c>
      <c r="K308" s="35">
        <v>153966.67</v>
      </c>
      <c r="L308" s="10">
        <f t="shared" si="17"/>
        <v>0.916981346705895</v>
      </c>
      <c r="M308" s="47">
        <f>K308/K481</f>
        <v>0.008428721416978893</v>
      </c>
    </row>
    <row r="309" spans="2:13" ht="12.75" customHeight="1">
      <c r="B309" s="127" t="s">
        <v>291</v>
      </c>
      <c r="C309" s="127"/>
      <c r="D309" s="127"/>
      <c r="E309" s="130" t="s">
        <v>292</v>
      </c>
      <c r="F309" s="130"/>
      <c r="G309" s="130"/>
      <c r="H309" s="11"/>
      <c r="I309" s="35">
        <v>23896.23</v>
      </c>
      <c r="J309" s="35">
        <v>26753</v>
      </c>
      <c r="K309" s="35">
        <v>24761.51</v>
      </c>
      <c r="L309" s="84">
        <f t="shared" si="17"/>
        <v>0.925560124098232</v>
      </c>
      <c r="M309" s="23">
        <f>K309/K481</f>
        <v>0.0013555392842732586</v>
      </c>
    </row>
    <row r="310" spans="2:13" ht="12.75" customHeight="1">
      <c r="B310" s="127" t="s">
        <v>293</v>
      </c>
      <c r="C310" s="127"/>
      <c r="D310" s="127"/>
      <c r="E310" s="130" t="s">
        <v>294</v>
      </c>
      <c r="F310" s="130"/>
      <c r="G310" s="130"/>
      <c r="H310" s="11"/>
      <c r="I310" s="35">
        <v>3983.29</v>
      </c>
      <c r="J310" s="35">
        <v>1800</v>
      </c>
      <c r="K310" s="35">
        <v>1798.59</v>
      </c>
      <c r="L310" s="15">
        <f t="shared" si="17"/>
        <v>0.9992166666666666</v>
      </c>
      <c r="M310" s="14">
        <f>K310/K481</f>
        <v>9.846166091248233E-05</v>
      </c>
    </row>
    <row r="311" spans="2:13" ht="12.75" customHeight="1">
      <c r="B311" s="126" t="s">
        <v>558</v>
      </c>
      <c r="C311" s="127"/>
      <c r="D311" s="127"/>
      <c r="E311" s="130" t="s">
        <v>45</v>
      </c>
      <c r="F311" s="130"/>
      <c r="G311" s="130"/>
      <c r="H311" s="11"/>
      <c r="I311" s="35">
        <v>3840</v>
      </c>
      <c r="J311" s="35">
        <v>7460</v>
      </c>
      <c r="K311" s="35">
        <v>3900</v>
      </c>
      <c r="L311" s="15">
        <f t="shared" si="17"/>
        <v>0.5227882037533512</v>
      </c>
      <c r="M311" s="14">
        <f>K311/K481</f>
        <v>0.00021350084096913755</v>
      </c>
    </row>
    <row r="312" spans="2:13" ht="12.75" customHeight="1">
      <c r="B312" s="127" t="s">
        <v>295</v>
      </c>
      <c r="C312" s="127"/>
      <c r="D312" s="127"/>
      <c r="E312" s="130" t="s">
        <v>296</v>
      </c>
      <c r="F312" s="130"/>
      <c r="G312" s="130"/>
      <c r="H312" s="11"/>
      <c r="I312" s="35">
        <v>30640.25</v>
      </c>
      <c r="J312" s="35">
        <v>26500</v>
      </c>
      <c r="K312" s="35">
        <v>25607.46</v>
      </c>
      <c r="L312" s="10">
        <f t="shared" si="17"/>
        <v>0.9663192452830188</v>
      </c>
      <c r="M312" s="73">
        <f>K312/K481</f>
        <v>0.0014018498064316796</v>
      </c>
    </row>
    <row r="313" spans="2:13" ht="12.75" customHeight="1">
      <c r="B313" s="126" t="s">
        <v>534</v>
      </c>
      <c r="C313" s="127"/>
      <c r="D313" s="127"/>
      <c r="E313" s="130" t="s">
        <v>19</v>
      </c>
      <c r="F313" s="130"/>
      <c r="G313" s="130"/>
      <c r="H313" s="11"/>
      <c r="I313" s="35">
        <v>73.99</v>
      </c>
      <c r="J313" s="35">
        <v>0</v>
      </c>
      <c r="K313" s="35">
        <v>0</v>
      </c>
      <c r="L313" s="85" t="s">
        <v>13</v>
      </c>
      <c r="M313" s="47" t="s">
        <v>13</v>
      </c>
    </row>
    <row r="314" spans="2:13" ht="12.75" customHeight="1">
      <c r="B314" s="127" t="s">
        <v>297</v>
      </c>
      <c r="C314" s="127"/>
      <c r="D314" s="127"/>
      <c r="E314" s="130" t="s">
        <v>298</v>
      </c>
      <c r="F314" s="130"/>
      <c r="G314" s="130"/>
      <c r="H314" s="11"/>
      <c r="I314" s="35">
        <v>3466.85</v>
      </c>
      <c r="J314" s="35">
        <v>105</v>
      </c>
      <c r="K314" s="35">
        <v>105</v>
      </c>
      <c r="L314" s="10">
        <f t="shared" si="17"/>
        <v>1</v>
      </c>
      <c r="M314" s="57">
        <f>K314/K481</f>
        <v>5.7480995645537035E-06</v>
      </c>
    </row>
    <row r="315" spans="2:13" ht="12.75" customHeight="1">
      <c r="B315" s="126" t="s">
        <v>559</v>
      </c>
      <c r="C315" s="127"/>
      <c r="D315" s="127"/>
      <c r="E315" s="130" t="s">
        <v>242</v>
      </c>
      <c r="F315" s="130"/>
      <c r="G315" s="130"/>
      <c r="H315" s="11"/>
      <c r="I315" s="35">
        <v>4000</v>
      </c>
      <c r="J315" s="35">
        <v>0</v>
      </c>
      <c r="K315" s="35">
        <v>0</v>
      </c>
      <c r="L315" s="85" t="s">
        <v>13</v>
      </c>
      <c r="M315" s="14" t="s">
        <v>13</v>
      </c>
    </row>
    <row r="316" spans="2:13" ht="12.75" customHeight="1">
      <c r="B316" s="127" t="s">
        <v>299</v>
      </c>
      <c r="C316" s="127"/>
      <c r="D316" s="127"/>
      <c r="E316" s="130" t="s">
        <v>300</v>
      </c>
      <c r="F316" s="130"/>
      <c r="G316" s="130"/>
      <c r="H316" s="11"/>
      <c r="I316" s="35">
        <v>81111.21</v>
      </c>
      <c r="J316" s="35">
        <v>80001</v>
      </c>
      <c r="K316" s="35">
        <v>75459.02</v>
      </c>
      <c r="L316" s="10">
        <f t="shared" si="17"/>
        <v>0.9432259596755042</v>
      </c>
      <c r="M316" s="14">
        <f>K316/K481</f>
        <v>0.004130913904796659</v>
      </c>
    </row>
    <row r="317" spans="2:13" ht="12.75" customHeight="1">
      <c r="B317" s="127" t="s">
        <v>301</v>
      </c>
      <c r="C317" s="127"/>
      <c r="D317" s="127"/>
      <c r="E317" s="130" t="s">
        <v>302</v>
      </c>
      <c r="F317" s="130"/>
      <c r="G317" s="130"/>
      <c r="H317" s="11"/>
      <c r="I317" s="35">
        <v>1000</v>
      </c>
      <c r="J317" s="35">
        <v>0</v>
      </c>
      <c r="K317" s="35">
        <v>0</v>
      </c>
      <c r="L317" s="10" t="s">
        <v>13</v>
      </c>
      <c r="M317" s="14" t="s">
        <v>13</v>
      </c>
    </row>
    <row r="318" spans="2:13" ht="12.75" customHeight="1">
      <c r="B318" s="127" t="s">
        <v>303</v>
      </c>
      <c r="C318" s="127"/>
      <c r="D318" s="127"/>
      <c r="E318" s="130" t="s">
        <v>304</v>
      </c>
      <c r="F318" s="130"/>
      <c r="G318" s="130"/>
      <c r="H318" s="11"/>
      <c r="I318" s="35">
        <v>246</v>
      </c>
      <c r="J318" s="35">
        <v>647</v>
      </c>
      <c r="K318" s="35">
        <v>647</v>
      </c>
      <c r="L318" s="10">
        <f t="shared" si="17"/>
        <v>1</v>
      </c>
      <c r="M318" s="14">
        <f>K318/K481</f>
        <v>3.541924207872615E-05</v>
      </c>
    </row>
    <row r="319" spans="2:13" ht="12.75" customHeight="1">
      <c r="B319" s="131" t="s">
        <v>305</v>
      </c>
      <c r="C319" s="131"/>
      <c r="D319" s="131"/>
      <c r="E319" s="130" t="s">
        <v>306</v>
      </c>
      <c r="F319" s="130"/>
      <c r="G319" s="130"/>
      <c r="H319" s="11"/>
      <c r="I319" s="35">
        <v>31843.66</v>
      </c>
      <c r="J319" s="35">
        <v>31000</v>
      </c>
      <c r="K319" s="35">
        <v>29217.74</v>
      </c>
      <c r="L319" s="15">
        <f t="shared" si="17"/>
        <v>0.9425077419354839</v>
      </c>
      <c r="M319" s="14">
        <f>K319/K481</f>
        <v>0.0015994902721070793</v>
      </c>
    </row>
    <row r="320" spans="2:13" ht="12.75" customHeight="1">
      <c r="B320" s="131" t="s">
        <v>307</v>
      </c>
      <c r="C320" s="131"/>
      <c r="D320" s="131"/>
      <c r="E320" s="130" t="s">
        <v>308</v>
      </c>
      <c r="F320" s="130"/>
      <c r="G320" s="130"/>
      <c r="H320" s="11"/>
      <c r="I320" s="35">
        <v>348</v>
      </c>
      <c r="J320" s="35">
        <v>351</v>
      </c>
      <c r="K320" s="35">
        <v>350.88</v>
      </c>
      <c r="L320" s="15">
        <f t="shared" si="17"/>
        <v>0.9996581196581197</v>
      </c>
      <c r="M320" s="14">
        <f>K320/K481</f>
        <v>1.9208506430577175E-05</v>
      </c>
    </row>
    <row r="321" spans="2:13" ht="12.75" customHeight="1">
      <c r="B321" s="127" t="s">
        <v>309</v>
      </c>
      <c r="C321" s="127"/>
      <c r="D321" s="127"/>
      <c r="E321" s="130" t="s">
        <v>310</v>
      </c>
      <c r="F321" s="130"/>
      <c r="G321" s="130"/>
      <c r="H321" s="11"/>
      <c r="I321" s="35">
        <v>5898.87</v>
      </c>
      <c r="J321" s="35">
        <v>6207</v>
      </c>
      <c r="K321" s="35">
        <v>6206.1</v>
      </c>
      <c r="L321" s="10">
        <f t="shared" si="17"/>
        <v>0.9998550024166264</v>
      </c>
      <c r="M321" s="14">
        <f>K321/K481</f>
        <v>0.0003397455305483499</v>
      </c>
    </row>
    <row r="322" spans="2:13" ht="12.75" customHeight="1">
      <c r="B322" s="127" t="s">
        <v>311</v>
      </c>
      <c r="C322" s="127"/>
      <c r="D322" s="127"/>
      <c r="E322" s="130" t="s">
        <v>312</v>
      </c>
      <c r="F322" s="130"/>
      <c r="G322" s="130"/>
      <c r="H322" s="11"/>
      <c r="I322" s="35">
        <v>3440</v>
      </c>
      <c r="J322" s="35">
        <v>4724</v>
      </c>
      <c r="K322" s="35">
        <v>4460.11</v>
      </c>
      <c r="L322" s="10">
        <f t="shared" si="17"/>
        <v>0.9441384419983064</v>
      </c>
      <c r="M322" s="14">
        <f>K322/K481</f>
        <v>0.00024416339379868207</v>
      </c>
    </row>
    <row r="323" spans="2:13" ht="12.75" customHeight="1">
      <c r="B323" s="127" t="s">
        <v>313</v>
      </c>
      <c r="C323" s="127"/>
      <c r="D323" s="127"/>
      <c r="E323" s="130" t="s">
        <v>314</v>
      </c>
      <c r="F323" s="130"/>
      <c r="G323" s="130"/>
      <c r="H323" s="11"/>
      <c r="I323" s="35">
        <v>4697</v>
      </c>
      <c r="J323" s="35">
        <v>2033</v>
      </c>
      <c r="K323" s="35">
        <v>2033</v>
      </c>
      <c r="L323" s="10">
        <f t="shared" si="17"/>
        <v>1</v>
      </c>
      <c r="M323" s="14">
        <f>K323/K481</f>
        <v>0.00011129415633083503</v>
      </c>
    </row>
    <row r="324" spans="2:13" ht="12.75" customHeight="1">
      <c r="B324" s="127" t="s">
        <v>315</v>
      </c>
      <c r="C324" s="127"/>
      <c r="D324" s="127"/>
      <c r="E324" s="130" t="s">
        <v>316</v>
      </c>
      <c r="F324" s="130"/>
      <c r="G324" s="130"/>
      <c r="H324" s="11"/>
      <c r="I324" s="35">
        <v>52300</v>
      </c>
      <c r="J324" s="35">
        <v>57500</v>
      </c>
      <c r="K324" s="35">
        <v>57500</v>
      </c>
      <c r="L324" s="10">
        <f t="shared" si="17"/>
        <v>1</v>
      </c>
      <c r="M324" s="14">
        <f>K324/K481</f>
        <v>0.003147768809160361</v>
      </c>
    </row>
    <row r="325" spans="2:13" ht="12.75" customHeight="1">
      <c r="B325" s="126" t="s">
        <v>166</v>
      </c>
      <c r="C325" s="127"/>
      <c r="D325" s="127"/>
      <c r="E325" s="130" t="s">
        <v>167</v>
      </c>
      <c r="F325" s="130"/>
      <c r="G325" s="130"/>
      <c r="H325" s="11"/>
      <c r="I325" s="35">
        <v>0</v>
      </c>
      <c r="J325" s="35">
        <v>106</v>
      </c>
      <c r="K325" s="35">
        <v>105.66</v>
      </c>
      <c r="L325" s="10">
        <f t="shared" si="17"/>
        <v>0.9967924528301887</v>
      </c>
      <c r="M325" s="14">
        <f>K325/K481</f>
        <v>5.784230476102326E-06</v>
      </c>
    </row>
    <row r="326" spans="2:13" ht="12.75" customHeight="1">
      <c r="B326" s="131" t="s">
        <v>317</v>
      </c>
      <c r="C326" s="131"/>
      <c r="D326" s="131"/>
      <c r="E326" s="130" t="s">
        <v>318</v>
      </c>
      <c r="F326" s="130"/>
      <c r="G326" s="130"/>
      <c r="H326" s="11"/>
      <c r="I326" s="35">
        <v>825</v>
      </c>
      <c r="J326" s="35">
        <v>369</v>
      </c>
      <c r="K326" s="35">
        <v>369</v>
      </c>
      <c r="L326" s="15">
        <f aca="true" t="shared" si="18" ref="L326:L331">K326/J326</f>
        <v>1</v>
      </c>
      <c r="M326" s="14">
        <f>K326/K481</f>
        <v>2.0200464184003016E-05</v>
      </c>
    </row>
    <row r="327" spans="2:13" ht="26.25" customHeight="1">
      <c r="B327" s="127" t="s">
        <v>319</v>
      </c>
      <c r="C327" s="127"/>
      <c r="D327" s="127"/>
      <c r="E327" s="129" t="s">
        <v>509</v>
      </c>
      <c r="F327" s="129"/>
      <c r="G327" s="129"/>
      <c r="H327" s="11"/>
      <c r="I327" s="35">
        <v>1177.65</v>
      </c>
      <c r="J327" s="35">
        <v>0</v>
      </c>
      <c r="K327" s="35">
        <v>0</v>
      </c>
      <c r="L327" s="85" t="s">
        <v>13</v>
      </c>
      <c r="M327" s="75" t="s">
        <v>13</v>
      </c>
    </row>
    <row r="328" spans="2:13" ht="12.75">
      <c r="B328" s="127" t="s">
        <v>320</v>
      </c>
      <c r="C328" s="127"/>
      <c r="D328" s="127"/>
      <c r="E328" s="130" t="s">
        <v>321</v>
      </c>
      <c r="F328" s="130"/>
      <c r="G328" s="130"/>
      <c r="H328" s="11"/>
      <c r="I328" s="35">
        <v>4278.91</v>
      </c>
      <c r="J328" s="35">
        <v>0</v>
      </c>
      <c r="K328" s="35">
        <v>0</v>
      </c>
      <c r="L328" s="85" t="s">
        <v>13</v>
      </c>
      <c r="M328" s="86" t="s">
        <v>13</v>
      </c>
    </row>
    <row r="329" spans="2:13" ht="16.5" customHeight="1">
      <c r="B329" s="134" t="s">
        <v>322</v>
      </c>
      <c r="C329" s="134"/>
      <c r="D329" s="134"/>
      <c r="E329" s="136" t="s">
        <v>323</v>
      </c>
      <c r="F329" s="136"/>
      <c r="G329" s="136"/>
      <c r="H329" s="24"/>
      <c r="I329" s="34">
        <f>SUM(I330)</f>
        <v>93739.44</v>
      </c>
      <c r="J329" s="34">
        <f>SUM(J330)</f>
        <v>81420</v>
      </c>
      <c r="K329" s="34">
        <f>SUM(K330)</f>
        <v>71896.84</v>
      </c>
      <c r="L329" s="56">
        <f t="shared" si="18"/>
        <v>0.8830366003438959</v>
      </c>
      <c r="M329" s="56">
        <f>K329/K481</f>
        <v>0.003935906616159879</v>
      </c>
    </row>
    <row r="330" spans="2:13" ht="18" customHeight="1">
      <c r="B330" s="131" t="s">
        <v>324</v>
      </c>
      <c r="C330" s="131"/>
      <c r="D330" s="131"/>
      <c r="E330" s="130" t="s">
        <v>325</v>
      </c>
      <c r="F330" s="130"/>
      <c r="G330" s="130"/>
      <c r="H330" s="11"/>
      <c r="I330" s="35">
        <v>93739.44</v>
      </c>
      <c r="J330" s="35">
        <v>81420</v>
      </c>
      <c r="K330" s="37">
        <v>71896.84</v>
      </c>
      <c r="L330" s="23">
        <f t="shared" si="18"/>
        <v>0.8830366003438959</v>
      </c>
      <c r="M330" s="23">
        <f>K330/K481</f>
        <v>0.003935906616159879</v>
      </c>
    </row>
    <row r="331" spans="2:13" ht="16.5" customHeight="1">
      <c r="B331" s="134" t="s">
        <v>326</v>
      </c>
      <c r="C331" s="134"/>
      <c r="D331" s="134"/>
      <c r="E331" s="136" t="s">
        <v>327</v>
      </c>
      <c r="F331" s="136"/>
      <c r="G331" s="136"/>
      <c r="H331" s="24"/>
      <c r="I331" s="34">
        <f>SUM(I332:I335)</f>
        <v>9954.650000000001</v>
      </c>
      <c r="J331" s="34">
        <f>SUM(J332:J335)</f>
        <v>7833</v>
      </c>
      <c r="K331" s="36">
        <f>SUM(K332:K335)</f>
        <v>5450.8099999999995</v>
      </c>
      <c r="L331" s="45">
        <f t="shared" si="18"/>
        <v>0.6958776969232733</v>
      </c>
      <c r="M331" s="45">
        <f>K331/K481</f>
        <v>0.00029839808178538067</v>
      </c>
    </row>
    <row r="332" spans="2:13" ht="12" customHeight="1">
      <c r="B332" s="127" t="s">
        <v>18</v>
      </c>
      <c r="C332" s="127"/>
      <c r="D332" s="127"/>
      <c r="E332" s="130" t="s">
        <v>19</v>
      </c>
      <c r="F332" s="130"/>
      <c r="G332" s="130"/>
      <c r="H332" s="7"/>
      <c r="I332" s="35">
        <v>706.64</v>
      </c>
      <c r="J332" s="35">
        <v>1000</v>
      </c>
      <c r="K332" s="35">
        <v>330.89</v>
      </c>
      <c r="L332" s="14">
        <f>K332/J332</f>
        <v>0.33088999999999996</v>
      </c>
      <c r="M332" s="47">
        <f>K332/K481</f>
        <v>1.81141777610969E-05</v>
      </c>
    </row>
    <row r="333" spans="2:13" ht="12.75">
      <c r="B333" s="131" t="s">
        <v>328</v>
      </c>
      <c r="C333" s="131"/>
      <c r="D333" s="131"/>
      <c r="E333" s="130" t="s">
        <v>329</v>
      </c>
      <c r="F333" s="130"/>
      <c r="G333" s="130"/>
      <c r="H333" s="11"/>
      <c r="I333" s="35">
        <v>3420</v>
      </c>
      <c r="J333" s="35">
        <v>2000</v>
      </c>
      <c r="K333" s="35">
        <v>1900</v>
      </c>
      <c r="L333" s="94">
        <f aca="true" t="shared" si="19" ref="L333:L370">K333/J333</f>
        <v>0.95</v>
      </c>
      <c r="M333" s="23">
        <f>K333/K481</f>
        <v>0.00010401323021573368</v>
      </c>
    </row>
    <row r="334" spans="2:13" ht="12.75">
      <c r="B334" s="127" t="s">
        <v>125</v>
      </c>
      <c r="C334" s="127"/>
      <c r="D334" s="127"/>
      <c r="E334" s="130" t="s">
        <v>258</v>
      </c>
      <c r="F334" s="130"/>
      <c r="G334" s="130"/>
      <c r="H334" s="11"/>
      <c r="I334" s="35">
        <v>262.74</v>
      </c>
      <c r="J334" s="35">
        <v>500</v>
      </c>
      <c r="K334" s="35">
        <v>348.7</v>
      </c>
      <c r="L334" s="15">
        <f t="shared" si="19"/>
        <v>0.6974</v>
      </c>
      <c r="M334" s="14">
        <f>K334/K481</f>
        <v>1.9089164934855964E-05</v>
      </c>
    </row>
    <row r="335" spans="2:13" ht="12.75">
      <c r="B335" s="131" t="s">
        <v>330</v>
      </c>
      <c r="C335" s="131"/>
      <c r="D335" s="131"/>
      <c r="E335" s="130" t="s">
        <v>331</v>
      </c>
      <c r="F335" s="130"/>
      <c r="G335" s="130"/>
      <c r="H335" s="11"/>
      <c r="I335" s="35">
        <v>5565.27</v>
      </c>
      <c r="J335" s="35">
        <v>4333</v>
      </c>
      <c r="K335" s="35">
        <v>2871.22</v>
      </c>
      <c r="L335" s="15">
        <f t="shared" si="19"/>
        <v>0.6626402030925456</v>
      </c>
      <c r="M335" s="14">
        <f>K335/K481</f>
        <v>0.00015718150887369413</v>
      </c>
    </row>
    <row r="336" spans="2:13" ht="16.5" customHeight="1">
      <c r="B336" s="134" t="s">
        <v>332</v>
      </c>
      <c r="C336" s="134"/>
      <c r="D336" s="134"/>
      <c r="E336" s="136" t="s">
        <v>333</v>
      </c>
      <c r="F336" s="136"/>
      <c r="G336" s="136"/>
      <c r="H336" s="24"/>
      <c r="I336" s="34">
        <f>SUM(I337:I339)</f>
        <v>25922</v>
      </c>
      <c r="J336" s="34">
        <f>SUM(J337:J339)</f>
        <v>27521</v>
      </c>
      <c r="K336" s="34">
        <f>SUM(K337:K339)</f>
        <v>27485.25</v>
      </c>
      <c r="L336" s="25">
        <f t="shared" si="19"/>
        <v>0.9987009919697686</v>
      </c>
      <c r="M336" s="25">
        <f>K336/K481</f>
        <v>0.001504647176729997</v>
      </c>
    </row>
    <row r="337" spans="2:13" ht="12.75" customHeight="1">
      <c r="B337" s="127" t="s">
        <v>334</v>
      </c>
      <c r="C337" s="127"/>
      <c r="D337" s="127"/>
      <c r="E337" s="130" t="s">
        <v>335</v>
      </c>
      <c r="F337" s="130"/>
      <c r="G337" s="130"/>
      <c r="H337" s="11"/>
      <c r="I337" s="35">
        <v>200</v>
      </c>
      <c r="J337" s="35">
        <v>156</v>
      </c>
      <c r="K337" s="35">
        <v>123</v>
      </c>
      <c r="L337" s="15">
        <f t="shared" si="19"/>
        <v>0.7884615384615384</v>
      </c>
      <c r="M337" s="14">
        <f>K337/K481</f>
        <v>6.733488061334338E-06</v>
      </c>
    </row>
    <row r="338" spans="2:13" ht="12.75" customHeight="1">
      <c r="B338" s="127" t="s">
        <v>18</v>
      </c>
      <c r="C338" s="127"/>
      <c r="D338" s="127"/>
      <c r="E338" s="130" t="s">
        <v>19</v>
      </c>
      <c r="F338" s="130"/>
      <c r="G338" s="130"/>
      <c r="H338" s="11"/>
      <c r="I338" s="35">
        <v>322</v>
      </c>
      <c r="J338" s="35">
        <v>365</v>
      </c>
      <c r="K338" s="35">
        <v>362.25</v>
      </c>
      <c r="L338" s="15">
        <f t="shared" si="19"/>
        <v>0.9924657534246575</v>
      </c>
      <c r="M338" s="14">
        <f>K338/K481</f>
        <v>1.9830943497710276E-05</v>
      </c>
    </row>
    <row r="339" spans="2:13" ht="12.75">
      <c r="B339" s="127" t="s">
        <v>336</v>
      </c>
      <c r="C339" s="127"/>
      <c r="D339" s="127"/>
      <c r="E339" s="130" t="s">
        <v>337</v>
      </c>
      <c r="F339" s="130"/>
      <c r="G339" s="130"/>
      <c r="H339" s="11"/>
      <c r="I339" s="35">
        <v>25400</v>
      </c>
      <c r="J339" s="35">
        <v>27000</v>
      </c>
      <c r="K339" s="35">
        <v>27000</v>
      </c>
      <c r="L339" s="10">
        <f t="shared" si="19"/>
        <v>1</v>
      </c>
      <c r="M339" s="14">
        <f>K339/K481</f>
        <v>0.0014780827451709522</v>
      </c>
    </row>
    <row r="340" spans="2:13" ht="12.75">
      <c r="B340" s="139" t="s">
        <v>338</v>
      </c>
      <c r="C340" s="139"/>
      <c r="D340" s="139"/>
      <c r="E340" s="141" t="s">
        <v>339</v>
      </c>
      <c r="F340" s="141"/>
      <c r="G340" s="141"/>
      <c r="H340" s="4"/>
      <c r="I340" s="33">
        <f>SUM(I341,I343,I345)</f>
        <v>80824.32</v>
      </c>
      <c r="J340" s="33">
        <f>SUM(J341,J343,J345)</f>
        <v>88200</v>
      </c>
      <c r="K340" s="33">
        <f>SUM(K341,K343,K345)</f>
        <v>87170.64</v>
      </c>
      <c r="L340" s="16">
        <f t="shared" si="19"/>
        <v>0.9883292517006803</v>
      </c>
      <c r="M340" s="16">
        <f>K340/K481</f>
        <v>0.004772052550722549</v>
      </c>
    </row>
    <row r="341" spans="2:13" ht="12.75">
      <c r="B341" s="137" t="s">
        <v>340</v>
      </c>
      <c r="C341" s="137"/>
      <c r="D341" s="137"/>
      <c r="E341" s="168" t="s">
        <v>510</v>
      </c>
      <c r="F341" s="187"/>
      <c r="G341" s="188"/>
      <c r="H341" s="24"/>
      <c r="I341" s="34">
        <f>SUM(I342)</f>
        <v>0</v>
      </c>
      <c r="J341" s="34">
        <f>SUM(J342)</f>
        <v>4800</v>
      </c>
      <c r="K341" s="34">
        <f>SUM(K342)</f>
        <v>4000.5</v>
      </c>
      <c r="L341" s="25">
        <f t="shared" si="19"/>
        <v>0.8334375</v>
      </c>
      <c r="M341" s="25">
        <f>K341/K481</f>
        <v>0.0002190025934094961</v>
      </c>
    </row>
    <row r="342" spans="2:13" ht="12.75">
      <c r="B342" s="156" t="s">
        <v>341</v>
      </c>
      <c r="C342" s="156"/>
      <c r="D342" s="156"/>
      <c r="E342" s="157" t="s">
        <v>342</v>
      </c>
      <c r="F342" s="157"/>
      <c r="G342" s="157"/>
      <c r="H342" s="17"/>
      <c r="I342" s="38">
        <v>0</v>
      </c>
      <c r="J342" s="38">
        <v>4800</v>
      </c>
      <c r="K342" s="38">
        <v>4000.5</v>
      </c>
      <c r="L342" s="14">
        <f t="shared" si="19"/>
        <v>0.8334375</v>
      </c>
      <c r="M342" s="14">
        <f>K342/K481</f>
        <v>0.0002190025934094961</v>
      </c>
    </row>
    <row r="343" spans="2:13" ht="12.75">
      <c r="B343" s="134" t="s">
        <v>343</v>
      </c>
      <c r="C343" s="134"/>
      <c r="D343" s="134"/>
      <c r="E343" s="136" t="s">
        <v>344</v>
      </c>
      <c r="F343" s="136"/>
      <c r="G343" s="136"/>
      <c r="H343" s="24"/>
      <c r="I343" s="34">
        <f>SUM(I344)</f>
        <v>36000</v>
      </c>
      <c r="J343" s="34">
        <f>SUM(J344)</f>
        <v>37500</v>
      </c>
      <c r="K343" s="34">
        <f>SUM(K344)</f>
        <v>37500</v>
      </c>
      <c r="L343" s="25">
        <f t="shared" si="19"/>
        <v>1</v>
      </c>
      <c r="M343" s="25">
        <f>K343/K481</f>
        <v>0.0020528927016263228</v>
      </c>
    </row>
    <row r="344" spans="2:13" ht="12.75">
      <c r="B344" s="127" t="s">
        <v>345</v>
      </c>
      <c r="C344" s="127"/>
      <c r="D344" s="127"/>
      <c r="E344" s="130" t="s">
        <v>346</v>
      </c>
      <c r="F344" s="130"/>
      <c r="G344" s="130"/>
      <c r="H344" s="11"/>
      <c r="I344" s="35">
        <v>36000</v>
      </c>
      <c r="J344" s="35">
        <v>37500</v>
      </c>
      <c r="K344" s="35">
        <v>37500</v>
      </c>
      <c r="L344" s="15">
        <f t="shared" si="19"/>
        <v>1</v>
      </c>
      <c r="M344" s="14">
        <f>K344/K481</f>
        <v>0.0020528927016263228</v>
      </c>
    </row>
    <row r="345" spans="2:13" ht="12.75">
      <c r="B345" s="134" t="s">
        <v>347</v>
      </c>
      <c r="C345" s="134"/>
      <c r="D345" s="134"/>
      <c r="E345" s="136" t="s">
        <v>348</v>
      </c>
      <c r="F345" s="136"/>
      <c r="G345" s="136"/>
      <c r="H345" s="24"/>
      <c r="I345" s="34">
        <f>SUM(I346:I347)</f>
        <v>44824.32</v>
      </c>
      <c r="J345" s="34">
        <f>SUM(J346:J347)</f>
        <v>45900</v>
      </c>
      <c r="K345" s="34">
        <f>SUM(K346:K347)</f>
        <v>45670.14</v>
      </c>
      <c r="L345" s="25">
        <f t="shared" si="19"/>
        <v>0.9949921568627451</v>
      </c>
      <c r="M345" s="25">
        <f>K345/K481</f>
        <v>0.0025001572556867303</v>
      </c>
    </row>
    <row r="346" spans="2:13" ht="12.75">
      <c r="B346" s="127" t="s">
        <v>349</v>
      </c>
      <c r="C346" s="127"/>
      <c r="D346" s="127"/>
      <c r="E346" s="130" t="s">
        <v>350</v>
      </c>
      <c r="F346" s="130"/>
      <c r="G346" s="130"/>
      <c r="H346" s="11"/>
      <c r="I346" s="35">
        <v>36000</v>
      </c>
      <c r="J346" s="35">
        <v>37500</v>
      </c>
      <c r="K346" s="35">
        <v>37500</v>
      </c>
      <c r="L346" s="15">
        <f t="shared" si="19"/>
        <v>1</v>
      </c>
      <c r="M346" s="14">
        <f>K346/K481</f>
        <v>0.0020528927016263228</v>
      </c>
    </row>
    <row r="347" spans="2:13" ht="12.75">
      <c r="B347" s="127" t="s">
        <v>351</v>
      </c>
      <c r="C347" s="127"/>
      <c r="D347" s="127"/>
      <c r="E347" s="130" t="s">
        <v>352</v>
      </c>
      <c r="F347" s="130"/>
      <c r="G347" s="130"/>
      <c r="H347" s="11"/>
      <c r="I347" s="35">
        <v>8824.32</v>
      </c>
      <c r="J347" s="35">
        <v>8400</v>
      </c>
      <c r="K347" s="35">
        <v>8170.14</v>
      </c>
      <c r="L347" s="15">
        <f t="shared" si="19"/>
        <v>0.9726357142857143</v>
      </c>
      <c r="M347" s="14">
        <f>K347/K481</f>
        <v>0.0004472645540604076</v>
      </c>
    </row>
    <row r="348" spans="2:13" ht="12.75">
      <c r="B348" s="189" t="s">
        <v>353</v>
      </c>
      <c r="C348" s="189"/>
      <c r="D348" s="189"/>
      <c r="E348" s="190" t="s">
        <v>354</v>
      </c>
      <c r="F348" s="190"/>
      <c r="G348" s="190"/>
      <c r="H348" s="122"/>
      <c r="I348" s="123">
        <f>SUM(I349,I351,I354,I366,I368,I371,I373,I375,I416)</f>
        <v>2420911.3300000005</v>
      </c>
      <c r="J348" s="123">
        <f>SUM(J349,J351,J354,J366,J368,J371,J373,J375,J416)</f>
        <v>2485946.57</v>
      </c>
      <c r="K348" s="123">
        <f>SUM(K349,K351,K354,K366,K368,K371,K373,K375,K416)</f>
        <v>2418009.41</v>
      </c>
      <c r="L348" s="124">
        <f t="shared" si="19"/>
        <v>0.9726715124050315</v>
      </c>
      <c r="M348" s="124">
        <f>K348/K481</f>
        <v>0.13237103654007387</v>
      </c>
    </row>
    <row r="349" spans="2:13" ht="12.75">
      <c r="B349" s="133" t="s">
        <v>355</v>
      </c>
      <c r="C349" s="137"/>
      <c r="D349" s="137"/>
      <c r="E349" s="145" t="s">
        <v>511</v>
      </c>
      <c r="F349" s="187"/>
      <c r="G349" s="188"/>
      <c r="H349" s="24"/>
      <c r="I349" s="34">
        <f>SUM(I350)</f>
        <v>128482.88</v>
      </c>
      <c r="J349" s="34">
        <f>SUM(J350)</f>
        <v>157000</v>
      </c>
      <c r="K349" s="34">
        <f>SUM(K350)</f>
        <v>138417.32</v>
      </c>
      <c r="L349" s="29">
        <f t="shared" si="19"/>
        <v>0.8816389808917198</v>
      </c>
      <c r="M349" s="95">
        <f>K349/K481</f>
        <v>0.007577490826844673</v>
      </c>
    </row>
    <row r="350" spans="2:13" ht="27" customHeight="1">
      <c r="B350" s="156" t="s">
        <v>356</v>
      </c>
      <c r="C350" s="156"/>
      <c r="D350" s="156"/>
      <c r="E350" s="191" t="s">
        <v>512</v>
      </c>
      <c r="F350" s="192"/>
      <c r="G350" s="193"/>
      <c r="H350" s="17"/>
      <c r="I350" s="38">
        <v>128482.88</v>
      </c>
      <c r="J350" s="38">
        <v>157000</v>
      </c>
      <c r="K350" s="38">
        <v>138417.32</v>
      </c>
      <c r="L350" s="15">
        <f t="shared" si="19"/>
        <v>0.8816389808917198</v>
      </c>
      <c r="M350" s="57">
        <f>K350/K481</f>
        <v>0.007577490826844673</v>
      </c>
    </row>
    <row r="351" spans="2:13" ht="15" customHeight="1">
      <c r="B351" s="133" t="s">
        <v>589</v>
      </c>
      <c r="C351" s="137"/>
      <c r="D351" s="137"/>
      <c r="E351" s="145" t="s">
        <v>522</v>
      </c>
      <c r="F351" s="187"/>
      <c r="G351" s="188"/>
      <c r="H351" s="17"/>
      <c r="I351" s="34">
        <f>SUM(I352:I353)</f>
        <v>0</v>
      </c>
      <c r="J351" s="34">
        <f>SUM(J352:J353)</f>
        <v>5000</v>
      </c>
      <c r="K351" s="34">
        <f>SUM(K352:K353)</f>
        <v>800</v>
      </c>
      <c r="L351" s="29">
        <f>K351/J351</f>
        <v>0.16</v>
      </c>
      <c r="M351" s="25">
        <f>K351/K481</f>
        <v>4.3795044301361546E-05</v>
      </c>
    </row>
    <row r="352" spans="2:13" ht="15" customHeight="1">
      <c r="B352" s="127" t="s">
        <v>359</v>
      </c>
      <c r="C352" s="127"/>
      <c r="D352" s="127"/>
      <c r="E352" s="130" t="s">
        <v>360</v>
      </c>
      <c r="F352" s="130"/>
      <c r="G352" s="130"/>
      <c r="H352" s="17"/>
      <c r="I352" s="38">
        <v>0</v>
      </c>
      <c r="J352" s="38">
        <v>4200</v>
      </c>
      <c r="K352" s="38">
        <v>0</v>
      </c>
      <c r="L352" s="15" t="s">
        <v>13</v>
      </c>
      <c r="M352" s="14" t="s">
        <v>13</v>
      </c>
    </row>
    <row r="353" spans="2:13" ht="13.5" customHeight="1">
      <c r="B353" s="131" t="s">
        <v>170</v>
      </c>
      <c r="C353" s="131"/>
      <c r="D353" s="131"/>
      <c r="E353" s="130" t="s">
        <v>171</v>
      </c>
      <c r="F353" s="130"/>
      <c r="G353" s="130"/>
      <c r="H353" s="17"/>
      <c r="I353" s="38">
        <v>0</v>
      </c>
      <c r="J353" s="38">
        <v>800</v>
      </c>
      <c r="K353" s="38">
        <v>800</v>
      </c>
      <c r="L353" s="15">
        <f>K353/J353</f>
        <v>1</v>
      </c>
      <c r="M353" s="14">
        <f>K353/K481</f>
        <v>4.3795044301361546E-05</v>
      </c>
    </row>
    <row r="354" spans="2:13" ht="38.25" customHeight="1">
      <c r="B354" s="134" t="s">
        <v>357</v>
      </c>
      <c r="C354" s="134"/>
      <c r="D354" s="134"/>
      <c r="E354" s="162" t="s">
        <v>358</v>
      </c>
      <c r="F354" s="162"/>
      <c r="G354" s="162"/>
      <c r="H354" s="24"/>
      <c r="I354" s="34">
        <f>SUM(I355:I365)</f>
        <v>1121282.86</v>
      </c>
      <c r="J354" s="34">
        <f>SUM(J355:J365)</f>
        <v>1185450</v>
      </c>
      <c r="K354" s="34">
        <f>SUM(K355:K365)</f>
        <v>1180720.81</v>
      </c>
      <c r="L354" s="29">
        <f t="shared" si="19"/>
        <v>0.9960106373107259</v>
      </c>
      <c r="M354" s="29">
        <f>K354/K481</f>
        <v>0.06463715022686187</v>
      </c>
    </row>
    <row r="355" spans="2:15" ht="50.25" customHeight="1">
      <c r="B355" s="216" t="s">
        <v>588</v>
      </c>
      <c r="C355" s="217"/>
      <c r="D355" s="218"/>
      <c r="E355" s="213" t="s">
        <v>587</v>
      </c>
      <c r="F355" s="214"/>
      <c r="G355" s="215"/>
      <c r="H355" s="31"/>
      <c r="I355" s="39">
        <v>0</v>
      </c>
      <c r="J355" s="39">
        <v>14000</v>
      </c>
      <c r="K355" s="39">
        <v>13048.98</v>
      </c>
      <c r="L355" s="74">
        <f>K355/J355</f>
        <v>0.93207</v>
      </c>
      <c r="M355" s="74">
        <f>K355/K481</f>
        <v>0.000714350821484476</v>
      </c>
      <c r="O355" s="96"/>
    </row>
    <row r="356" spans="2:13" ht="12.75" customHeight="1">
      <c r="B356" s="127" t="s">
        <v>359</v>
      </c>
      <c r="C356" s="127"/>
      <c r="D356" s="127"/>
      <c r="E356" s="130" t="s">
        <v>360</v>
      </c>
      <c r="F356" s="130"/>
      <c r="G356" s="130"/>
      <c r="H356" s="11"/>
      <c r="I356" s="35">
        <v>1062635.51</v>
      </c>
      <c r="J356" s="35">
        <v>1101100</v>
      </c>
      <c r="K356" s="35">
        <v>1100716.56</v>
      </c>
      <c r="L356" s="15">
        <f t="shared" si="19"/>
        <v>0.9996517664154029</v>
      </c>
      <c r="M356" s="15">
        <f>K356/K481</f>
        <v>0.06025741313555286</v>
      </c>
    </row>
    <row r="357" spans="2:13" ht="12.75" customHeight="1">
      <c r="B357" s="127" t="s">
        <v>361</v>
      </c>
      <c r="C357" s="127"/>
      <c r="D357" s="127"/>
      <c r="E357" s="130" t="s">
        <v>362</v>
      </c>
      <c r="F357" s="130"/>
      <c r="G357" s="130"/>
      <c r="H357" s="11"/>
      <c r="I357" s="35">
        <v>26752</v>
      </c>
      <c r="J357" s="35">
        <v>28600</v>
      </c>
      <c r="K357" s="35">
        <v>28573.09</v>
      </c>
      <c r="L357" s="10">
        <f t="shared" si="19"/>
        <v>0.999059090909091</v>
      </c>
      <c r="M357" s="15">
        <f>K357/K481</f>
        <v>0.0015641996779709882</v>
      </c>
    </row>
    <row r="358" spans="2:13" ht="12.75" customHeight="1">
      <c r="B358" s="127" t="s">
        <v>363</v>
      </c>
      <c r="C358" s="127"/>
      <c r="D358" s="127"/>
      <c r="E358" s="130" t="s">
        <v>364</v>
      </c>
      <c r="F358" s="130"/>
      <c r="G358" s="130"/>
      <c r="H358" s="11"/>
      <c r="I358" s="35">
        <v>24630.43</v>
      </c>
      <c r="J358" s="35">
        <v>37550</v>
      </c>
      <c r="K358" s="35">
        <v>34684.22</v>
      </c>
      <c r="L358" s="10">
        <f t="shared" si="19"/>
        <v>0.9236809587217044</v>
      </c>
      <c r="M358" s="15">
        <f>K358/K481</f>
        <v>0.0018987461893227129</v>
      </c>
    </row>
    <row r="359" spans="2:13" ht="12.75" customHeight="1">
      <c r="B359" s="127" t="s">
        <v>365</v>
      </c>
      <c r="C359" s="127"/>
      <c r="D359" s="127"/>
      <c r="E359" s="130" t="s">
        <v>366</v>
      </c>
      <c r="F359" s="130"/>
      <c r="G359" s="130"/>
      <c r="H359" s="11"/>
      <c r="I359" s="35">
        <v>744.36</v>
      </c>
      <c r="J359" s="35">
        <v>750</v>
      </c>
      <c r="K359" s="35">
        <v>721.62</v>
      </c>
      <c r="L359" s="10">
        <f t="shared" si="19"/>
        <v>0.96216</v>
      </c>
      <c r="M359" s="15">
        <f>K359/K481</f>
        <v>3.950422483593565E-05</v>
      </c>
    </row>
    <row r="360" spans="2:13" ht="12.75" customHeight="1">
      <c r="B360" s="127" t="s">
        <v>18</v>
      </c>
      <c r="C360" s="127"/>
      <c r="D360" s="127"/>
      <c r="E360" s="130" t="s">
        <v>19</v>
      </c>
      <c r="F360" s="130"/>
      <c r="G360" s="130"/>
      <c r="H360" s="11"/>
      <c r="I360" s="35">
        <v>115.26</v>
      </c>
      <c r="J360" s="35">
        <v>350</v>
      </c>
      <c r="K360" s="35">
        <v>317.44</v>
      </c>
      <c r="L360" s="10">
        <f t="shared" si="19"/>
        <v>0.9069714285714285</v>
      </c>
      <c r="M360" s="15">
        <f>K360/K481</f>
        <v>1.7377873578780264E-05</v>
      </c>
    </row>
    <row r="361" spans="2:13" ht="12.75" customHeight="1">
      <c r="B361" s="156" t="s">
        <v>20</v>
      </c>
      <c r="C361" s="156"/>
      <c r="D361" s="156"/>
      <c r="E361" s="157" t="s">
        <v>21</v>
      </c>
      <c r="F361" s="157"/>
      <c r="G361" s="157"/>
      <c r="H361" s="11"/>
      <c r="I361" s="35">
        <v>2880</v>
      </c>
      <c r="J361" s="35">
        <v>2050</v>
      </c>
      <c r="K361" s="35">
        <v>1994.5</v>
      </c>
      <c r="L361" s="10">
        <f t="shared" si="19"/>
        <v>0.9729268292682927</v>
      </c>
      <c r="M361" s="15">
        <f>K361/K481</f>
        <v>0.000109186519823832</v>
      </c>
    </row>
    <row r="362" spans="2:13" ht="12.75" customHeight="1">
      <c r="B362" s="126" t="s">
        <v>157</v>
      </c>
      <c r="C362" s="127"/>
      <c r="D362" s="127"/>
      <c r="E362" s="130" t="s">
        <v>158</v>
      </c>
      <c r="F362" s="130"/>
      <c r="G362" s="130"/>
      <c r="H362" s="11"/>
      <c r="I362" s="35">
        <v>455.7</v>
      </c>
      <c r="J362" s="35">
        <v>0</v>
      </c>
      <c r="K362" s="35">
        <v>0</v>
      </c>
      <c r="L362" s="10" t="s">
        <v>13</v>
      </c>
      <c r="M362" s="15" t="s">
        <v>13</v>
      </c>
    </row>
    <row r="363" spans="2:13" ht="13.5" customHeight="1">
      <c r="B363" s="131" t="s">
        <v>170</v>
      </c>
      <c r="C363" s="131"/>
      <c r="D363" s="131"/>
      <c r="E363" s="130" t="s">
        <v>171</v>
      </c>
      <c r="F363" s="130"/>
      <c r="G363" s="130"/>
      <c r="H363" s="11"/>
      <c r="I363" s="35">
        <v>610</v>
      </c>
      <c r="J363" s="35">
        <v>1050</v>
      </c>
      <c r="K363" s="35">
        <v>664.4</v>
      </c>
      <c r="L363" s="75">
        <f>K363/J363</f>
        <v>0.6327619047619047</v>
      </c>
      <c r="M363" s="75">
        <f>K363/K481</f>
        <v>3.6371784292280766E-05</v>
      </c>
    </row>
    <row r="364" spans="2:13" ht="26.25" customHeight="1">
      <c r="B364" s="127" t="s">
        <v>126</v>
      </c>
      <c r="C364" s="127"/>
      <c r="D364" s="127"/>
      <c r="E364" s="129" t="s">
        <v>509</v>
      </c>
      <c r="F364" s="129"/>
      <c r="G364" s="129"/>
      <c r="H364" s="11"/>
      <c r="I364" s="35">
        <v>1191.31</v>
      </c>
      <c r="J364" s="35">
        <v>0</v>
      </c>
      <c r="K364" s="35">
        <v>0</v>
      </c>
      <c r="L364" s="75" t="s">
        <v>13</v>
      </c>
      <c r="M364" s="75" t="s">
        <v>13</v>
      </c>
    </row>
    <row r="365" spans="2:13" ht="12.75" customHeight="1">
      <c r="B365" s="127" t="s">
        <v>95</v>
      </c>
      <c r="C365" s="127"/>
      <c r="D365" s="127"/>
      <c r="E365" s="130" t="s">
        <v>96</v>
      </c>
      <c r="F365" s="130"/>
      <c r="G365" s="130"/>
      <c r="H365" s="11"/>
      <c r="I365" s="35">
        <v>1268.29</v>
      </c>
      <c r="J365" s="35">
        <v>0</v>
      </c>
      <c r="K365" s="35">
        <v>0</v>
      </c>
      <c r="L365" s="85" t="s">
        <v>13</v>
      </c>
      <c r="M365" s="75" t="s">
        <v>13</v>
      </c>
    </row>
    <row r="366" spans="2:13" ht="39" customHeight="1">
      <c r="B366" s="134" t="s">
        <v>367</v>
      </c>
      <c r="C366" s="134"/>
      <c r="D366" s="134"/>
      <c r="E366" s="162" t="s">
        <v>368</v>
      </c>
      <c r="F366" s="162"/>
      <c r="G366" s="162"/>
      <c r="H366" s="24"/>
      <c r="I366" s="34">
        <f>SUM(I367)</f>
        <v>18936.06</v>
      </c>
      <c r="J366" s="34">
        <f>SUM(J367)</f>
        <v>23400</v>
      </c>
      <c r="K366" s="34">
        <f>SUM(K367)</f>
        <v>22840.32</v>
      </c>
      <c r="L366" s="29">
        <f t="shared" si="19"/>
        <v>0.9760820512820513</v>
      </c>
      <c r="M366" s="25">
        <f>K366/K481</f>
        <v>0.0012503660328215928</v>
      </c>
    </row>
    <row r="367" spans="2:13" ht="12.75" customHeight="1">
      <c r="B367" s="127" t="s">
        <v>369</v>
      </c>
      <c r="C367" s="127"/>
      <c r="D367" s="127"/>
      <c r="E367" s="130" t="s">
        <v>370</v>
      </c>
      <c r="F367" s="130"/>
      <c r="G367" s="130"/>
      <c r="H367" s="11"/>
      <c r="I367" s="35">
        <v>18936.06</v>
      </c>
      <c r="J367" s="35">
        <v>23400</v>
      </c>
      <c r="K367" s="35">
        <v>22840.32</v>
      </c>
      <c r="L367" s="18">
        <f t="shared" si="19"/>
        <v>0.9760820512820513</v>
      </c>
      <c r="M367" s="18">
        <f>K367/K481</f>
        <v>0.0012503660328215928</v>
      </c>
    </row>
    <row r="368" spans="2:13" ht="27" customHeight="1">
      <c r="B368" s="134" t="s">
        <v>371</v>
      </c>
      <c r="C368" s="134"/>
      <c r="D368" s="134"/>
      <c r="E368" s="162" t="s">
        <v>372</v>
      </c>
      <c r="F368" s="162"/>
      <c r="G368" s="162"/>
      <c r="H368" s="24"/>
      <c r="I368" s="34">
        <f>SUM(I369:I370)</f>
        <v>207493.06</v>
      </c>
      <c r="J368" s="34">
        <f>SUM(J369:J370)</f>
        <v>200000</v>
      </c>
      <c r="K368" s="36">
        <f>SUM(K369:K370)</f>
        <v>192622.9</v>
      </c>
      <c r="L368" s="45">
        <f t="shared" si="19"/>
        <v>0.9631145</v>
      </c>
      <c r="M368" s="45">
        <f>K368/K481</f>
        <v>0.01054491054869592</v>
      </c>
    </row>
    <row r="369" spans="2:13" ht="12.75" customHeight="1">
      <c r="B369" s="127" t="s">
        <v>359</v>
      </c>
      <c r="C369" s="127"/>
      <c r="D369" s="127"/>
      <c r="E369" s="130" t="s">
        <v>360</v>
      </c>
      <c r="F369" s="130"/>
      <c r="G369" s="130"/>
      <c r="H369" s="11"/>
      <c r="I369" s="35">
        <v>196281.22</v>
      </c>
      <c r="J369" s="35">
        <v>190742.92</v>
      </c>
      <c r="K369" s="35">
        <v>183365.82</v>
      </c>
      <c r="L369" s="32">
        <f>K369/J369</f>
        <v>0.9613243836258771</v>
      </c>
      <c r="M369" s="32">
        <f>K369/K481</f>
        <v>0.01003814276281936</v>
      </c>
    </row>
    <row r="370" spans="2:13" ht="12.75" customHeight="1">
      <c r="B370" s="127" t="s">
        <v>523</v>
      </c>
      <c r="C370" s="127"/>
      <c r="D370" s="127"/>
      <c r="E370" s="130" t="s">
        <v>373</v>
      </c>
      <c r="F370" s="130"/>
      <c r="G370" s="130"/>
      <c r="H370" s="11"/>
      <c r="I370" s="35">
        <v>11211.84</v>
      </c>
      <c r="J370" s="35">
        <v>9257.08</v>
      </c>
      <c r="K370" s="35">
        <v>9257.08</v>
      </c>
      <c r="L370" s="15">
        <f t="shared" si="19"/>
        <v>1</v>
      </c>
      <c r="M370" s="15">
        <f>K370/K481</f>
        <v>0.00050676778587656</v>
      </c>
    </row>
    <row r="371" spans="2:13" ht="12.75" customHeight="1">
      <c r="B371" s="134" t="s">
        <v>374</v>
      </c>
      <c r="C371" s="134"/>
      <c r="D371" s="134"/>
      <c r="E371" s="136" t="s">
        <v>375</v>
      </c>
      <c r="F371" s="136"/>
      <c r="G371" s="136"/>
      <c r="H371" s="24"/>
      <c r="I371" s="34">
        <f>SUM(I372)</f>
        <v>130710.95</v>
      </c>
      <c r="J371" s="34">
        <f>SUM(J372)</f>
        <v>137000</v>
      </c>
      <c r="K371" s="34">
        <f>SUM(K372)</f>
        <v>136550.12</v>
      </c>
      <c r="L371" s="25">
        <f aca="true" t="shared" si="20" ref="L371:L427">K371/J371</f>
        <v>0.996716204379562</v>
      </c>
      <c r="M371" s="25">
        <f>K371/K481</f>
        <v>0.007475273193445295</v>
      </c>
    </row>
    <row r="372" spans="2:13" ht="12.75" customHeight="1">
      <c r="B372" s="127" t="s">
        <v>376</v>
      </c>
      <c r="C372" s="127"/>
      <c r="D372" s="127"/>
      <c r="E372" s="130" t="s">
        <v>377</v>
      </c>
      <c r="F372" s="130"/>
      <c r="G372" s="130"/>
      <c r="H372" s="11"/>
      <c r="I372" s="35">
        <v>130710.95</v>
      </c>
      <c r="J372" s="35">
        <v>137000</v>
      </c>
      <c r="K372" s="35">
        <v>136550.12</v>
      </c>
      <c r="L372" s="14">
        <f t="shared" si="20"/>
        <v>0.996716204379562</v>
      </c>
      <c r="M372" s="14">
        <f>K372/K481</f>
        <v>0.007475273193445295</v>
      </c>
    </row>
    <row r="373" spans="2:13" ht="12.75" customHeight="1">
      <c r="B373" s="137" t="s">
        <v>524</v>
      </c>
      <c r="C373" s="134"/>
      <c r="D373" s="134"/>
      <c r="E373" s="136" t="s">
        <v>525</v>
      </c>
      <c r="F373" s="136"/>
      <c r="G373" s="136"/>
      <c r="H373" s="11"/>
      <c r="I373" s="34">
        <f>SUM(I374)</f>
        <v>138973.86</v>
      </c>
      <c r="J373" s="34">
        <f>SUM(J374)</f>
        <v>138500</v>
      </c>
      <c r="K373" s="34">
        <f>SUM(K374)</f>
        <v>138097.86</v>
      </c>
      <c r="L373" s="25">
        <f>K373/J373</f>
        <v>0.9970964620938627</v>
      </c>
      <c r="M373" s="25">
        <f>SUM(M374)</f>
        <v>0.0075600023707790304</v>
      </c>
    </row>
    <row r="374" spans="2:13" ht="12.75" customHeight="1">
      <c r="B374" s="127" t="s">
        <v>359</v>
      </c>
      <c r="C374" s="127"/>
      <c r="D374" s="127"/>
      <c r="E374" s="130" t="s">
        <v>360</v>
      </c>
      <c r="F374" s="130"/>
      <c r="G374" s="130"/>
      <c r="H374" s="11"/>
      <c r="I374" s="35">
        <v>138973.86</v>
      </c>
      <c r="J374" s="35">
        <v>138500</v>
      </c>
      <c r="K374" s="35">
        <v>138097.86</v>
      </c>
      <c r="L374" s="14">
        <f>K374/J374</f>
        <v>0.9970964620938627</v>
      </c>
      <c r="M374" s="14">
        <f>K374/K481</f>
        <v>0.0075600023707790304</v>
      </c>
    </row>
    <row r="375" spans="2:13" ht="12.75">
      <c r="B375" s="134" t="s">
        <v>378</v>
      </c>
      <c r="C375" s="134"/>
      <c r="D375" s="134"/>
      <c r="E375" s="136" t="s">
        <v>379</v>
      </c>
      <c r="F375" s="136"/>
      <c r="G375" s="136"/>
      <c r="H375" s="24"/>
      <c r="I375" s="34">
        <f>SUM(I376:I415)</f>
        <v>562120.8300000002</v>
      </c>
      <c r="J375" s="34">
        <f>SUM(J376:J415)</f>
        <v>532305.57</v>
      </c>
      <c r="K375" s="34">
        <f>SUM(K376:K415)</f>
        <v>501101.61999999994</v>
      </c>
      <c r="L375" s="25">
        <f t="shared" si="20"/>
        <v>0.9413796289976827</v>
      </c>
      <c r="M375" s="25">
        <f>K375/K481</f>
        <v>0.027432209559230047</v>
      </c>
    </row>
    <row r="376" spans="2:13" ht="12.75">
      <c r="B376" s="127" t="s">
        <v>380</v>
      </c>
      <c r="C376" s="127"/>
      <c r="D376" s="127"/>
      <c r="E376" s="130" t="s">
        <v>381</v>
      </c>
      <c r="F376" s="130"/>
      <c r="G376" s="130"/>
      <c r="H376" s="11"/>
      <c r="I376" s="35">
        <v>932</v>
      </c>
      <c r="J376" s="35">
        <v>1000</v>
      </c>
      <c r="K376" s="35">
        <v>914.82</v>
      </c>
      <c r="L376" s="14">
        <f t="shared" si="20"/>
        <v>0.9148200000000001</v>
      </c>
      <c r="M376" s="14">
        <f>K376/K481</f>
        <v>5.0080728034714466E-05</v>
      </c>
    </row>
    <row r="377" spans="2:13" ht="12.75">
      <c r="B377" s="127" t="s">
        <v>382</v>
      </c>
      <c r="C377" s="127"/>
      <c r="D377" s="127"/>
      <c r="E377" s="130" t="s">
        <v>383</v>
      </c>
      <c r="F377" s="130"/>
      <c r="G377" s="130"/>
      <c r="H377" s="11"/>
      <c r="I377" s="35">
        <v>282077.9</v>
      </c>
      <c r="J377" s="35">
        <v>256800</v>
      </c>
      <c r="K377" s="35">
        <v>251069.87</v>
      </c>
      <c r="L377" s="14">
        <f t="shared" si="20"/>
        <v>0.9776864096573209</v>
      </c>
      <c r="M377" s="14">
        <f>K377/K481</f>
        <v>0.013744520099233855</v>
      </c>
    </row>
    <row r="378" spans="2:15" ht="12.75">
      <c r="B378" s="127" t="s">
        <v>526</v>
      </c>
      <c r="C378" s="127"/>
      <c r="D378" s="127"/>
      <c r="E378" s="130" t="s">
        <v>37</v>
      </c>
      <c r="F378" s="130"/>
      <c r="G378" s="130"/>
      <c r="H378" s="11"/>
      <c r="I378" s="35">
        <v>35028.55</v>
      </c>
      <c r="J378" s="35">
        <v>34828.15</v>
      </c>
      <c r="K378" s="35">
        <v>34828.15</v>
      </c>
      <c r="L378" s="14">
        <f t="shared" si="20"/>
        <v>1</v>
      </c>
      <c r="M378" s="14">
        <f>K378/K481</f>
        <v>0.0019066254652305816</v>
      </c>
      <c r="O378" s="96"/>
    </row>
    <row r="379" spans="2:13" ht="12.75">
      <c r="B379" s="127" t="s">
        <v>527</v>
      </c>
      <c r="C379" s="127"/>
      <c r="D379" s="127"/>
      <c r="E379" s="130" t="s">
        <v>37</v>
      </c>
      <c r="F379" s="130"/>
      <c r="G379" s="130"/>
      <c r="H379" s="11"/>
      <c r="I379" s="35">
        <v>1854.45</v>
      </c>
      <c r="J379" s="35">
        <v>1843.85</v>
      </c>
      <c r="K379" s="35">
        <v>1843.85</v>
      </c>
      <c r="L379" s="14">
        <f t="shared" si="20"/>
        <v>1</v>
      </c>
      <c r="M379" s="14">
        <f>K379/K481</f>
        <v>0.00010093936554383186</v>
      </c>
    </row>
    <row r="380" spans="2:13" ht="12.75">
      <c r="B380" s="127" t="s">
        <v>384</v>
      </c>
      <c r="C380" s="127"/>
      <c r="D380" s="127"/>
      <c r="E380" s="130" t="s">
        <v>385</v>
      </c>
      <c r="F380" s="130"/>
      <c r="G380" s="130"/>
      <c r="H380" s="11"/>
      <c r="I380" s="35">
        <v>25717.76</v>
      </c>
      <c r="J380" s="35">
        <v>28500</v>
      </c>
      <c r="K380" s="35">
        <v>28212.15</v>
      </c>
      <c r="L380" s="14">
        <f t="shared" si="20"/>
        <v>0.9899</v>
      </c>
      <c r="M380" s="14">
        <f>K380/K481</f>
        <v>0.0015444404488583216</v>
      </c>
    </row>
    <row r="381" spans="2:13" ht="12.75">
      <c r="B381" s="127" t="s">
        <v>528</v>
      </c>
      <c r="C381" s="127"/>
      <c r="D381" s="127"/>
      <c r="E381" s="130" t="s">
        <v>39</v>
      </c>
      <c r="F381" s="130"/>
      <c r="G381" s="130"/>
      <c r="H381" s="11"/>
      <c r="I381" s="35">
        <v>2044.08</v>
      </c>
      <c r="J381" s="35">
        <v>0</v>
      </c>
      <c r="K381" s="35">
        <v>0</v>
      </c>
      <c r="L381" s="14" t="s">
        <v>13</v>
      </c>
      <c r="M381" s="14" t="s">
        <v>13</v>
      </c>
    </row>
    <row r="382" spans="2:13" ht="12.75">
      <c r="B382" s="127" t="s">
        <v>529</v>
      </c>
      <c r="C382" s="127"/>
      <c r="D382" s="127"/>
      <c r="E382" s="130" t="s">
        <v>39</v>
      </c>
      <c r="F382" s="130"/>
      <c r="G382" s="130"/>
      <c r="H382" s="11"/>
      <c r="I382" s="35">
        <v>108.22</v>
      </c>
      <c r="J382" s="35">
        <v>0</v>
      </c>
      <c r="K382" s="35">
        <v>0</v>
      </c>
      <c r="L382" s="47" t="s">
        <v>13</v>
      </c>
      <c r="M382" s="47" t="s">
        <v>13</v>
      </c>
    </row>
    <row r="383" spans="2:13" ht="12.75">
      <c r="B383" s="127" t="s">
        <v>386</v>
      </c>
      <c r="C383" s="127"/>
      <c r="D383" s="127"/>
      <c r="E383" s="130" t="s">
        <v>387</v>
      </c>
      <c r="F383" s="130"/>
      <c r="G383" s="130"/>
      <c r="H383" s="11"/>
      <c r="I383" s="35">
        <v>48200.54</v>
      </c>
      <c r="J383" s="35">
        <v>42000</v>
      </c>
      <c r="K383" s="35">
        <v>38748.81</v>
      </c>
      <c r="L383" s="57">
        <f t="shared" si="20"/>
        <v>0.9225907142857143</v>
      </c>
      <c r="M383" s="57">
        <f>K383/K481</f>
        <v>0.0021212573132188017</v>
      </c>
    </row>
    <row r="384" spans="2:13" ht="12.75">
      <c r="B384" s="127" t="s">
        <v>530</v>
      </c>
      <c r="C384" s="127"/>
      <c r="D384" s="127"/>
      <c r="E384" s="130" t="s">
        <v>41</v>
      </c>
      <c r="F384" s="130"/>
      <c r="G384" s="130"/>
      <c r="H384" s="11"/>
      <c r="I384" s="35">
        <v>5658.01</v>
      </c>
      <c r="J384" s="35">
        <v>5325.13</v>
      </c>
      <c r="K384" s="35">
        <v>5325.13</v>
      </c>
      <c r="L384" s="14">
        <f t="shared" si="20"/>
        <v>1</v>
      </c>
      <c r="M384" s="14">
        <f>L384/K481</f>
        <v>5.474380537670193E-08</v>
      </c>
    </row>
    <row r="385" spans="2:13" ht="12.75">
      <c r="B385" s="127" t="s">
        <v>531</v>
      </c>
      <c r="C385" s="127"/>
      <c r="D385" s="127"/>
      <c r="E385" s="130" t="s">
        <v>41</v>
      </c>
      <c r="F385" s="130"/>
      <c r="G385" s="130"/>
      <c r="H385" s="11"/>
      <c r="I385" s="35">
        <v>299.53</v>
      </c>
      <c r="J385" s="35">
        <v>281.92</v>
      </c>
      <c r="K385" s="35">
        <v>281.92</v>
      </c>
      <c r="L385" s="14">
        <f t="shared" si="20"/>
        <v>1</v>
      </c>
      <c r="M385" s="14">
        <f>K385/K481</f>
        <v>1.5433373611799812E-05</v>
      </c>
    </row>
    <row r="386" spans="2:13" ht="12.75">
      <c r="B386" s="127" t="s">
        <v>388</v>
      </c>
      <c r="C386" s="127"/>
      <c r="D386" s="127"/>
      <c r="E386" s="130" t="s">
        <v>389</v>
      </c>
      <c r="F386" s="130"/>
      <c r="G386" s="130"/>
      <c r="H386" s="11"/>
      <c r="I386" s="35">
        <v>8042.74</v>
      </c>
      <c r="J386" s="35">
        <v>7000</v>
      </c>
      <c r="K386" s="35">
        <v>6494.36</v>
      </c>
      <c r="L386" s="73">
        <f t="shared" si="20"/>
        <v>0.9277657142857142</v>
      </c>
      <c r="M386" s="73">
        <f>K386/K481</f>
        <v>0.00035552597988623794</v>
      </c>
    </row>
    <row r="387" spans="2:13" ht="12.75">
      <c r="B387" s="127" t="s">
        <v>532</v>
      </c>
      <c r="C387" s="127"/>
      <c r="D387" s="127"/>
      <c r="E387" s="130" t="s">
        <v>43</v>
      </c>
      <c r="F387" s="130"/>
      <c r="G387" s="130"/>
      <c r="H387" s="11"/>
      <c r="I387" s="35">
        <v>906.66</v>
      </c>
      <c r="J387" s="35">
        <v>853.32</v>
      </c>
      <c r="K387" s="35">
        <v>853.32</v>
      </c>
      <c r="L387" s="57">
        <f t="shared" si="20"/>
        <v>1</v>
      </c>
      <c r="M387" s="57">
        <f>K387/K481</f>
        <v>4.6713984004047296E-05</v>
      </c>
    </row>
    <row r="388" spans="2:13" ht="12.75">
      <c r="B388" s="171" t="s">
        <v>533</v>
      </c>
      <c r="C388" s="172"/>
      <c r="D388" s="173"/>
      <c r="E388" s="151" t="s">
        <v>43</v>
      </c>
      <c r="F388" s="152"/>
      <c r="G388" s="153"/>
      <c r="H388" s="11"/>
      <c r="I388" s="35">
        <v>48.01</v>
      </c>
      <c r="J388" s="35">
        <v>45.18</v>
      </c>
      <c r="K388" s="35">
        <v>45.18</v>
      </c>
      <c r="L388" s="14">
        <f t="shared" si="20"/>
        <v>1</v>
      </c>
      <c r="M388" s="14">
        <f>K388/K481</f>
        <v>2.4733251269193933E-06</v>
      </c>
    </row>
    <row r="389" spans="2:13" ht="12.75">
      <c r="B389" s="127" t="s">
        <v>44</v>
      </c>
      <c r="C389" s="127"/>
      <c r="D389" s="127"/>
      <c r="E389" s="130" t="s">
        <v>45</v>
      </c>
      <c r="F389" s="130"/>
      <c r="G389" s="130"/>
      <c r="H389" s="11"/>
      <c r="I389" s="35">
        <v>1000</v>
      </c>
      <c r="J389" s="35">
        <v>0</v>
      </c>
      <c r="K389" s="35">
        <v>0</v>
      </c>
      <c r="L389" s="14" t="s">
        <v>13</v>
      </c>
      <c r="M389" s="14" t="s">
        <v>13</v>
      </c>
    </row>
    <row r="390" spans="2:13" ht="12.75">
      <c r="B390" s="127" t="s">
        <v>390</v>
      </c>
      <c r="C390" s="127"/>
      <c r="D390" s="127"/>
      <c r="E390" s="130" t="s">
        <v>391</v>
      </c>
      <c r="F390" s="130"/>
      <c r="G390" s="130"/>
      <c r="H390" s="11"/>
      <c r="I390" s="35">
        <v>3372.36</v>
      </c>
      <c r="J390" s="35">
        <v>5500</v>
      </c>
      <c r="K390" s="35">
        <v>4964.15</v>
      </c>
      <c r="L390" s="14">
        <f t="shared" si="20"/>
        <v>0.9025727272727272</v>
      </c>
      <c r="M390" s="14">
        <f>K390/K481</f>
        <v>0.0002717564614607549</v>
      </c>
    </row>
    <row r="391" spans="2:13" ht="12.75">
      <c r="B391" s="127" t="s">
        <v>534</v>
      </c>
      <c r="C391" s="127"/>
      <c r="D391" s="127"/>
      <c r="E391" s="130" t="s">
        <v>19</v>
      </c>
      <c r="F391" s="130"/>
      <c r="G391" s="130"/>
      <c r="H391" s="11"/>
      <c r="I391" s="35">
        <v>5385.01</v>
      </c>
      <c r="J391" s="35">
        <v>1299.57</v>
      </c>
      <c r="K391" s="35">
        <v>1299.57</v>
      </c>
      <c r="L391" s="14">
        <f t="shared" si="20"/>
        <v>1</v>
      </c>
      <c r="M391" s="14">
        <f>K391/K481</f>
        <v>7.114340715340053E-05</v>
      </c>
    </row>
    <row r="392" spans="2:13" ht="12.75">
      <c r="B392" s="127" t="s">
        <v>535</v>
      </c>
      <c r="C392" s="127"/>
      <c r="D392" s="127"/>
      <c r="E392" s="130" t="s">
        <v>19</v>
      </c>
      <c r="F392" s="130"/>
      <c r="G392" s="130"/>
      <c r="H392" s="11"/>
      <c r="I392" s="35">
        <v>285.09</v>
      </c>
      <c r="J392" s="35">
        <v>68.8</v>
      </c>
      <c r="K392" s="35">
        <v>68.8</v>
      </c>
      <c r="L392" s="47">
        <f t="shared" si="20"/>
        <v>1</v>
      </c>
      <c r="M392" s="47">
        <f>K392/K481</f>
        <v>3.766373809917093E-06</v>
      </c>
    </row>
    <row r="393" spans="2:13" ht="12.75">
      <c r="B393" s="127" t="s">
        <v>392</v>
      </c>
      <c r="C393" s="127"/>
      <c r="D393" s="127"/>
      <c r="E393" s="130" t="s">
        <v>393</v>
      </c>
      <c r="F393" s="130"/>
      <c r="G393" s="130"/>
      <c r="H393" s="11"/>
      <c r="I393" s="35">
        <v>35307.2</v>
      </c>
      <c r="J393" s="35">
        <v>31990</v>
      </c>
      <c r="K393" s="37">
        <v>19288.38</v>
      </c>
      <c r="L393" s="23">
        <f t="shared" si="20"/>
        <v>0.6029502969678024</v>
      </c>
      <c r="M393" s="23">
        <f>K393/K481</f>
        <v>0.0010559193207518702</v>
      </c>
    </row>
    <row r="394" spans="2:13" ht="12.75">
      <c r="B394" s="127" t="s">
        <v>536</v>
      </c>
      <c r="C394" s="127"/>
      <c r="D394" s="127"/>
      <c r="E394" s="130" t="s">
        <v>27</v>
      </c>
      <c r="F394" s="130"/>
      <c r="G394" s="130"/>
      <c r="H394" s="11"/>
      <c r="I394" s="35">
        <v>979.03</v>
      </c>
      <c r="J394" s="35">
        <v>1424.58</v>
      </c>
      <c r="K394" s="37">
        <v>1424.58</v>
      </c>
      <c r="L394" s="23">
        <f t="shared" si="20"/>
        <v>1</v>
      </c>
      <c r="M394" s="23">
        <f>K394/K481</f>
        <v>7.798693026354204E-05</v>
      </c>
    </row>
    <row r="395" spans="2:13" ht="12.75">
      <c r="B395" s="127" t="s">
        <v>537</v>
      </c>
      <c r="C395" s="127"/>
      <c r="D395" s="127"/>
      <c r="E395" s="130" t="s">
        <v>27</v>
      </c>
      <c r="F395" s="130"/>
      <c r="G395" s="130"/>
      <c r="H395" s="11"/>
      <c r="I395" s="35">
        <v>51.83</v>
      </c>
      <c r="J395" s="35">
        <v>75.42</v>
      </c>
      <c r="K395" s="37">
        <v>75.42</v>
      </c>
      <c r="L395" s="23">
        <f t="shared" si="20"/>
        <v>1</v>
      </c>
      <c r="M395" s="23">
        <f>K395/K481</f>
        <v>4.12877780151086E-06</v>
      </c>
    </row>
    <row r="396" spans="2:13" ht="12.75">
      <c r="B396" s="127" t="s">
        <v>394</v>
      </c>
      <c r="C396" s="127"/>
      <c r="D396" s="127"/>
      <c r="E396" s="130" t="s">
        <v>395</v>
      </c>
      <c r="F396" s="130"/>
      <c r="G396" s="130"/>
      <c r="H396" s="11"/>
      <c r="I396" s="35">
        <v>366</v>
      </c>
      <c r="J396" s="35">
        <v>398</v>
      </c>
      <c r="K396" s="37">
        <v>345</v>
      </c>
      <c r="L396" s="23">
        <f t="shared" si="20"/>
        <v>0.8668341708542714</v>
      </c>
      <c r="M396" s="23">
        <f>K396/K481</f>
        <v>1.8886612854962168E-05</v>
      </c>
    </row>
    <row r="397" spans="2:13" ht="12.75">
      <c r="B397" s="131" t="s">
        <v>396</v>
      </c>
      <c r="C397" s="131"/>
      <c r="D397" s="131"/>
      <c r="E397" s="130" t="s">
        <v>397</v>
      </c>
      <c r="F397" s="130"/>
      <c r="G397" s="130"/>
      <c r="H397" s="11"/>
      <c r="I397" s="35">
        <v>33227.77</v>
      </c>
      <c r="J397" s="35">
        <v>49900</v>
      </c>
      <c r="K397" s="35">
        <v>44107.41</v>
      </c>
      <c r="L397" s="14">
        <f t="shared" si="20"/>
        <v>0.8839160320641283</v>
      </c>
      <c r="M397" s="14">
        <f>K397/K481</f>
        <v>0.002414607468710397</v>
      </c>
    </row>
    <row r="398" spans="2:13" ht="12.75">
      <c r="B398" s="131" t="s">
        <v>538</v>
      </c>
      <c r="C398" s="131"/>
      <c r="D398" s="131"/>
      <c r="E398" s="130" t="s">
        <v>21</v>
      </c>
      <c r="F398" s="130"/>
      <c r="G398" s="130"/>
      <c r="H398" s="11"/>
      <c r="I398" s="35">
        <v>38454.61</v>
      </c>
      <c r="J398" s="35">
        <v>29578.49</v>
      </c>
      <c r="K398" s="35">
        <v>29578.49</v>
      </c>
      <c r="L398" s="14">
        <f t="shared" si="20"/>
        <v>1</v>
      </c>
      <c r="M398" s="14">
        <f>K398/K481</f>
        <v>0.0016192390998967245</v>
      </c>
    </row>
    <row r="399" spans="2:13" ht="12.75">
      <c r="B399" s="131" t="s">
        <v>516</v>
      </c>
      <c r="C399" s="131"/>
      <c r="D399" s="131"/>
      <c r="E399" s="130" t="s">
        <v>21</v>
      </c>
      <c r="F399" s="130"/>
      <c r="G399" s="130"/>
      <c r="H399" s="11"/>
      <c r="I399" s="35">
        <v>2035.83</v>
      </c>
      <c r="J399" s="35">
        <v>1565.93</v>
      </c>
      <c r="K399" s="35">
        <v>1565.93</v>
      </c>
      <c r="L399" s="14">
        <f t="shared" si="20"/>
        <v>1</v>
      </c>
      <c r="M399" s="14">
        <f>K399/K481</f>
        <v>8.572496715353886E-05</v>
      </c>
    </row>
    <row r="400" spans="2:13" ht="12.75">
      <c r="B400" s="131" t="s">
        <v>398</v>
      </c>
      <c r="C400" s="131"/>
      <c r="D400" s="131"/>
      <c r="E400" s="130" t="s">
        <v>399</v>
      </c>
      <c r="F400" s="130"/>
      <c r="G400" s="130"/>
      <c r="H400" s="11"/>
      <c r="I400" s="35">
        <v>660.77</v>
      </c>
      <c r="J400" s="35">
        <v>700</v>
      </c>
      <c r="K400" s="35">
        <v>664.2</v>
      </c>
      <c r="L400" s="14">
        <f t="shared" si="20"/>
        <v>0.948857142857143</v>
      </c>
      <c r="M400" s="14">
        <f>K404/K481</f>
        <v>0.00021839603204592225</v>
      </c>
    </row>
    <row r="401" spans="2:15" ht="12.75">
      <c r="B401" s="127" t="s">
        <v>400</v>
      </c>
      <c r="C401" s="127"/>
      <c r="D401" s="127"/>
      <c r="E401" s="130" t="s">
        <v>401</v>
      </c>
      <c r="F401" s="130"/>
      <c r="G401" s="130"/>
      <c r="H401" s="11"/>
      <c r="I401" s="35">
        <v>4376.11</v>
      </c>
      <c r="J401" s="35">
        <v>5500</v>
      </c>
      <c r="K401" s="35">
        <v>4471.37</v>
      </c>
      <c r="L401" s="47">
        <f t="shared" si="20"/>
        <v>0.8129763636363636</v>
      </c>
      <c r="M401" s="47">
        <f>K401/K481</f>
        <v>0.00024477980904722373</v>
      </c>
      <c r="O401" s="96"/>
    </row>
    <row r="402" spans="2:13" ht="12.75">
      <c r="B402" s="127" t="s">
        <v>539</v>
      </c>
      <c r="C402" s="127"/>
      <c r="D402" s="127"/>
      <c r="E402" s="130" t="s">
        <v>158</v>
      </c>
      <c r="F402" s="130"/>
      <c r="G402" s="130"/>
      <c r="H402" s="11"/>
      <c r="I402" s="37">
        <v>341.9</v>
      </c>
      <c r="J402" s="35">
        <v>474.86</v>
      </c>
      <c r="K402" s="37">
        <v>474.86</v>
      </c>
      <c r="L402" s="23">
        <f t="shared" si="20"/>
        <v>1</v>
      </c>
      <c r="M402" s="23">
        <f>K402/K481</f>
        <v>2.5995643421180682E-05</v>
      </c>
    </row>
    <row r="403" spans="2:13" ht="12.75">
      <c r="B403" s="127" t="s">
        <v>540</v>
      </c>
      <c r="C403" s="127"/>
      <c r="D403" s="127"/>
      <c r="E403" s="130" t="s">
        <v>158</v>
      </c>
      <c r="F403" s="130"/>
      <c r="G403" s="130"/>
      <c r="H403" s="11"/>
      <c r="I403" s="37">
        <v>18.1</v>
      </c>
      <c r="J403" s="35">
        <v>25.14</v>
      </c>
      <c r="K403" s="37">
        <v>25.14</v>
      </c>
      <c r="L403" s="23">
        <f t="shared" si="20"/>
        <v>1</v>
      </c>
      <c r="M403" s="23">
        <f>K403/K481</f>
        <v>1.3762592671702867E-06</v>
      </c>
    </row>
    <row r="404" spans="2:13" ht="12.75">
      <c r="B404" s="127" t="s">
        <v>402</v>
      </c>
      <c r="C404" s="127"/>
      <c r="D404" s="127"/>
      <c r="E404" s="130" t="s">
        <v>403</v>
      </c>
      <c r="F404" s="130"/>
      <c r="G404" s="130"/>
      <c r="H404" s="11"/>
      <c r="I404" s="35">
        <v>4183.02</v>
      </c>
      <c r="J404" s="35">
        <v>4500</v>
      </c>
      <c r="K404" s="35">
        <v>3989.42</v>
      </c>
      <c r="L404" s="14">
        <f t="shared" si="20"/>
        <v>0.8865377777777778</v>
      </c>
      <c r="M404" s="14">
        <f>K404/K481</f>
        <v>0.00021839603204592225</v>
      </c>
    </row>
    <row r="405" spans="2:13" ht="12.75">
      <c r="B405" s="127" t="s">
        <v>541</v>
      </c>
      <c r="C405" s="127"/>
      <c r="D405" s="127"/>
      <c r="E405" s="130" t="s">
        <v>258</v>
      </c>
      <c r="F405" s="130"/>
      <c r="G405" s="130"/>
      <c r="H405" s="11"/>
      <c r="I405" s="35">
        <v>1195.37</v>
      </c>
      <c r="J405" s="35">
        <v>1154.13</v>
      </c>
      <c r="K405" s="35">
        <v>1154.13</v>
      </c>
      <c r="L405" s="14">
        <f t="shared" si="20"/>
        <v>1</v>
      </c>
      <c r="M405" s="14">
        <f>K405/K481</f>
        <v>6.318146809941301E-05</v>
      </c>
    </row>
    <row r="406" spans="2:13" ht="12.75">
      <c r="B406" s="127" t="s">
        <v>542</v>
      </c>
      <c r="C406" s="127"/>
      <c r="D406" s="127"/>
      <c r="E406" s="130" t="s">
        <v>258</v>
      </c>
      <c r="F406" s="130"/>
      <c r="G406" s="130"/>
      <c r="H406" s="11"/>
      <c r="I406" s="35">
        <v>63.28</v>
      </c>
      <c r="J406" s="35">
        <v>61.1</v>
      </c>
      <c r="K406" s="35">
        <v>61.1</v>
      </c>
      <c r="L406" s="14">
        <f t="shared" si="20"/>
        <v>1</v>
      </c>
      <c r="M406" s="14">
        <f>K406/K481</f>
        <v>3.3448465085164884E-06</v>
      </c>
    </row>
    <row r="407" spans="2:13" ht="12.75" customHeight="1">
      <c r="B407" s="127" t="s">
        <v>404</v>
      </c>
      <c r="C407" s="127"/>
      <c r="D407" s="127"/>
      <c r="E407" s="130" t="s">
        <v>405</v>
      </c>
      <c r="F407" s="130"/>
      <c r="G407" s="130"/>
      <c r="H407" s="11"/>
      <c r="I407" s="35">
        <v>865</v>
      </c>
      <c r="J407" s="35">
        <v>1280</v>
      </c>
      <c r="K407" s="35">
        <v>884</v>
      </c>
      <c r="L407" s="15">
        <f t="shared" si="20"/>
        <v>0.690625</v>
      </c>
      <c r="M407" s="15">
        <f>K407/K481</f>
        <v>4.8393523953004514E-05</v>
      </c>
    </row>
    <row r="408" spans="2:13" ht="12.75">
      <c r="B408" s="127" t="s">
        <v>406</v>
      </c>
      <c r="C408" s="127"/>
      <c r="D408" s="127"/>
      <c r="E408" s="130" t="s">
        <v>407</v>
      </c>
      <c r="F408" s="130"/>
      <c r="G408" s="130"/>
      <c r="H408" s="11"/>
      <c r="I408" s="35">
        <v>13153.88</v>
      </c>
      <c r="J408" s="35">
        <v>13700</v>
      </c>
      <c r="K408" s="35">
        <v>13528.26</v>
      </c>
      <c r="L408" s="15">
        <f t="shared" si="20"/>
        <v>0.9874642335766424</v>
      </c>
      <c r="M408" s="15">
        <f>K408/K481</f>
        <v>0.0007405884325254218</v>
      </c>
    </row>
    <row r="409" spans="2:13" ht="12.75">
      <c r="B409" s="131" t="s">
        <v>69</v>
      </c>
      <c r="C409" s="131"/>
      <c r="D409" s="131"/>
      <c r="E409" s="130" t="s">
        <v>70</v>
      </c>
      <c r="F409" s="130"/>
      <c r="G409" s="130"/>
      <c r="H409" s="11"/>
      <c r="I409" s="35">
        <v>508.8</v>
      </c>
      <c r="J409" s="35">
        <v>510</v>
      </c>
      <c r="K409" s="35">
        <v>508.8</v>
      </c>
      <c r="L409" s="15">
        <f t="shared" si="20"/>
        <v>0.9976470588235294</v>
      </c>
      <c r="M409" s="15">
        <f>K409/K481</f>
        <v>2.7853648175665944E-05</v>
      </c>
    </row>
    <row r="410" spans="2:13" ht="12.75">
      <c r="B410" s="126" t="s">
        <v>166</v>
      </c>
      <c r="C410" s="127"/>
      <c r="D410" s="127"/>
      <c r="E410" s="130" t="s">
        <v>167</v>
      </c>
      <c r="F410" s="130"/>
      <c r="G410" s="130"/>
      <c r="H410" s="11"/>
      <c r="I410" s="35">
        <v>0</v>
      </c>
      <c r="J410" s="35">
        <v>122</v>
      </c>
      <c r="K410" s="35">
        <v>114.95</v>
      </c>
      <c r="L410" s="15">
        <f t="shared" si="20"/>
        <v>0.9422131147540984</v>
      </c>
      <c r="M410" s="15">
        <f>K410/K481</f>
        <v>6.292800428051888E-06</v>
      </c>
    </row>
    <row r="411" spans="2:13" ht="12.75" customHeight="1">
      <c r="B411" s="131" t="s">
        <v>408</v>
      </c>
      <c r="C411" s="131"/>
      <c r="D411" s="131"/>
      <c r="E411" s="130" t="s">
        <v>409</v>
      </c>
      <c r="F411" s="130"/>
      <c r="G411" s="130"/>
      <c r="H411" s="11"/>
      <c r="I411" s="35">
        <v>2334</v>
      </c>
      <c r="J411" s="35">
        <v>4000</v>
      </c>
      <c r="K411" s="35">
        <v>3890.1</v>
      </c>
      <c r="L411" s="15">
        <f t="shared" si="20"/>
        <v>0.972525</v>
      </c>
      <c r="M411" s="15">
        <f>K411/K481</f>
        <v>0.0002129588772959082</v>
      </c>
    </row>
    <row r="412" spans="2:13" ht="28.5" customHeight="1">
      <c r="B412" s="127" t="s">
        <v>410</v>
      </c>
      <c r="C412" s="127"/>
      <c r="D412" s="127"/>
      <c r="E412" s="129" t="s">
        <v>504</v>
      </c>
      <c r="F412" s="129"/>
      <c r="G412" s="129"/>
      <c r="H412" s="11"/>
      <c r="I412" s="35">
        <v>231.5</v>
      </c>
      <c r="J412" s="35">
        <v>0</v>
      </c>
      <c r="K412" s="35">
        <v>0</v>
      </c>
      <c r="L412" s="14" t="s">
        <v>13</v>
      </c>
      <c r="M412" s="14" t="s">
        <v>13</v>
      </c>
    </row>
    <row r="413" spans="2:13" ht="15" customHeight="1">
      <c r="B413" s="127" t="s">
        <v>95</v>
      </c>
      <c r="C413" s="127"/>
      <c r="D413" s="127"/>
      <c r="E413" s="130" t="s">
        <v>96</v>
      </c>
      <c r="F413" s="130"/>
      <c r="G413" s="130"/>
      <c r="H413" s="11"/>
      <c r="I413" s="35">
        <v>1995.92</v>
      </c>
      <c r="J413" s="35">
        <v>0</v>
      </c>
      <c r="K413" s="35">
        <v>0</v>
      </c>
      <c r="L413" s="14" t="s">
        <v>13</v>
      </c>
      <c r="M413" s="14" t="s">
        <v>13</v>
      </c>
    </row>
    <row r="414" spans="2:13" ht="13.5" customHeight="1">
      <c r="B414" s="126" t="s">
        <v>578</v>
      </c>
      <c r="C414" s="127"/>
      <c r="D414" s="127"/>
      <c r="E414" s="130" t="s">
        <v>96</v>
      </c>
      <c r="F414" s="130"/>
      <c r="G414" s="130"/>
      <c r="H414" s="11"/>
      <c r="I414" s="35">
        <v>769.27</v>
      </c>
      <c r="J414" s="35">
        <v>0</v>
      </c>
      <c r="K414" s="35">
        <v>0</v>
      </c>
      <c r="L414" s="14" t="s">
        <v>13</v>
      </c>
      <c r="M414" s="14" t="s">
        <v>13</v>
      </c>
    </row>
    <row r="415" spans="2:13" ht="12.75" customHeight="1">
      <c r="B415" s="126" t="s">
        <v>579</v>
      </c>
      <c r="C415" s="127"/>
      <c r="D415" s="127"/>
      <c r="E415" s="130" t="s">
        <v>411</v>
      </c>
      <c r="F415" s="130"/>
      <c r="G415" s="130"/>
      <c r="H415" s="11"/>
      <c r="I415" s="35">
        <v>40.73</v>
      </c>
      <c r="J415" s="35">
        <v>0</v>
      </c>
      <c r="K415" s="35">
        <v>0</v>
      </c>
      <c r="L415" s="14" t="s">
        <v>13</v>
      </c>
      <c r="M415" s="14" t="s">
        <v>13</v>
      </c>
    </row>
    <row r="416" spans="2:13" ht="12.75">
      <c r="B416" s="134" t="s">
        <v>412</v>
      </c>
      <c r="C416" s="134"/>
      <c r="D416" s="134"/>
      <c r="E416" s="136" t="s">
        <v>413</v>
      </c>
      <c r="F416" s="136"/>
      <c r="G416" s="136"/>
      <c r="H416" s="24"/>
      <c r="I416" s="34">
        <f>SUM(I417:I418)</f>
        <v>112910.83</v>
      </c>
      <c r="J416" s="34">
        <f>SUM(J417:J418)</f>
        <v>107291</v>
      </c>
      <c r="K416" s="34">
        <f>SUM(K417:K418)</f>
        <v>106858.46</v>
      </c>
      <c r="L416" s="25">
        <f t="shared" si="20"/>
        <v>0.9959685341734162</v>
      </c>
      <c r="M416" s="25">
        <f>K416/K481</f>
        <v>0.005849838737094089</v>
      </c>
    </row>
    <row r="417" spans="2:13" ht="12.75">
      <c r="B417" s="154" t="s">
        <v>359</v>
      </c>
      <c r="C417" s="154"/>
      <c r="D417" s="154"/>
      <c r="E417" s="155" t="s">
        <v>360</v>
      </c>
      <c r="F417" s="155"/>
      <c r="G417" s="155"/>
      <c r="H417" s="66"/>
      <c r="I417" s="39">
        <v>112910.83</v>
      </c>
      <c r="J417" s="39">
        <v>105191</v>
      </c>
      <c r="K417" s="39">
        <v>104766.46</v>
      </c>
      <c r="L417" s="32">
        <f>K417/J417</f>
        <v>0.9959641033928759</v>
      </c>
      <c r="M417" s="32">
        <f>K417/K481</f>
        <v>0.005735314696246029</v>
      </c>
    </row>
    <row r="418" spans="2:13" ht="12.75">
      <c r="B418" s="126" t="s">
        <v>18</v>
      </c>
      <c r="C418" s="127"/>
      <c r="D418" s="127"/>
      <c r="E418" s="132" t="s">
        <v>19</v>
      </c>
      <c r="F418" s="130"/>
      <c r="G418" s="130"/>
      <c r="H418" s="11"/>
      <c r="I418" s="35">
        <v>0</v>
      </c>
      <c r="J418" s="35">
        <v>2100</v>
      </c>
      <c r="K418" s="35">
        <v>2092</v>
      </c>
      <c r="L418" s="15">
        <f>K418/J418</f>
        <v>0.9961904761904762</v>
      </c>
      <c r="M418" s="15">
        <f>K418/K481</f>
        <v>0.00011452404084806045</v>
      </c>
    </row>
    <row r="419" spans="2:13" ht="12.75">
      <c r="B419" s="139" t="s">
        <v>414</v>
      </c>
      <c r="C419" s="139"/>
      <c r="D419" s="139"/>
      <c r="E419" s="141" t="s">
        <v>415</v>
      </c>
      <c r="F419" s="141"/>
      <c r="G419" s="141"/>
      <c r="H419" s="4"/>
      <c r="I419" s="33">
        <f>SUM(I420,I431)</f>
        <v>74531.14</v>
      </c>
      <c r="J419" s="33">
        <f>SUM(J420,J431)</f>
        <v>160527</v>
      </c>
      <c r="K419" s="33">
        <f>SUM(K420,K431)</f>
        <v>128057.64</v>
      </c>
      <c r="L419" s="16">
        <f t="shared" si="20"/>
        <v>0.7977327178605468</v>
      </c>
      <c r="M419" s="16">
        <f>K419/K481</f>
        <v>0.007010362521159761</v>
      </c>
    </row>
    <row r="420" spans="2:13" ht="12.75">
      <c r="B420" s="134" t="s">
        <v>416</v>
      </c>
      <c r="C420" s="134"/>
      <c r="D420" s="134"/>
      <c r="E420" s="136" t="s">
        <v>417</v>
      </c>
      <c r="F420" s="136"/>
      <c r="G420" s="136"/>
      <c r="H420" s="24"/>
      <c r="I420" s="34">
        <f>SUM(I421:I430)</f>
        <v>45292.590000000004</v>
      </c>
      <c r="J420" s="34">
        <f>SUM(J421:J430)</f>
        <v>73300</v>
      </c>
      <c r="K420" s="34">
        <f>SUM(K421:K430)</f>
        <v>67193.51</v>
      </c>
      <c r="L420" s="25">
        <f t="shared" si="20"/>
        <v>0.9166918144611186</v>
      </c>
      <c r="M420" s="25">
        <f>K420/K481</f>
        <v>0.003678428434017475</v>
      </c>
    </row>
    <row r="421" spans="2:13" ht="12.75">
      <c r="B421" s="127" t="s">
        <v>34</v>
      </c>
      <c r="C421" s="127"/>
      <c r="D421" s="127"/>
      <c r="E421" s="130" t="s">
        <v>35</v>
      </c>
      <c r="F421" s="130"/>
      <c r="G421" s="130"/>
      <c r="H421" s="31"/>
      <c r="I421" s="39">
        <v>2020.77</v>
      </c>
      <c r="J421" s="39">
        <v>5600</v>
      </c>
      <c r="K421" s="39">
        <v>4893.64</v>
      </c>
      <c r="L421" s="32">
        <f>K421/J421</f>
        <v>0.8738642857142858</v>
      </c>
      <c r="M421" s="32">
        <f>K421/K481</f>
        <v>0.0002678964757436437</v>
      </c>
    </row>
    <row r="422" spans="2:13" ht="12.75">
      <c r="B422" s="127" t="s">
        <v>418</v>
      </c>
      <c r="C422" s="127"/>
      <c r="D422" s="127"/>
      <c r="E422" s="130" t="s">
        <v>419</v>
      </c>
      <c r="F422" s="130"/>
      <c r="G422" s="130"/>
      <c r="H422" s="11"/>
      <c r="I422" s="35">
        <v>30176.78</v>
      </c>
      <c r="J422" s="35">
        <v>48200</v>
      </c>
      <c r="K422" s="35">
        <v>47021.77</v>
      </c>
      <c r="L422" s="47">
        <f t="shared" si="20"/>
        <v>0.9755553941908713</v>
      </c>
      <c r="M422" s="47">
        <f>K422/K481</f>
        <v>0.0025741506253480415</v>
      </c>
    </row>
    <row r="423" spans="2:13" ht="12.75">
      <c r="B423" s="127" t="s">
        <v>420</v>
      </c>
      <c r="C423" s="127"/>
      <c r="D423" s="127"/>
      <c r="E423" s="130" t="s">
        <v>421</v>
      </c>
      <c r="F423" s="130"/>
      <c r="G423" s="130"/>
      <c r="H423" s="11"/>
      <c r="I423" s="35">
        <v>2799.11</v>
      </c>
      <c r="J423" s="35">
        <v>3200</v>
      </c>
      <c r="K423" s="35">
        <v>2921.75</v>
      </c>
      <c r="L423" s="57">
        <f t="shared" si="20"/>
        <v>0.913046875</v>
      </c>
      <c r="M423" s="57">
        <f>K423/K481</f>
        <v>0.00015994771335937888</v>
      </c>
    </row>
    <row r="424" spans="2:13" ht="12.75">
      <c r="B424" s="127" t="s">
        <v>422</v>
      </c>
      <c r="C424" s="127"/>
      <c r="D424" s="127"/>
      <c r="E424" s="130" t="s">
        <v>423</v>
      </c>
      <c r="F424" s="130"/>
      <c r="G424" s="130"/>
      <c r="H424" s="11"/>
      <c r="I424" s="35">
        <v>4538.23</v>
      </c>
      <c r="J424" s="35">
        <v>9600</v>
      </c>
      <c r="K424" s="35">
        <v>7471.93</v>
      </c>
      <c r="L424" s="14">
        <f t="shared" si="20"/>
        <v>0.7783260416666667</v>
      </c>
      <c r="M424" s="14">
        <f>K424/K481</f>
        <v>0.0004090418817083405</v>
      </c>
    </row>
    <row r="425" spans="2:13" ht="12.75">
      <c r="B425" s="127" t="s">
        <v>424</v>
      </c>
      <c r="C425" s="127"/>
      <c r="D425" s="127"/>
      <c r="E425" s="130" t="s">
        <v>425</v>
      </c>
      <c r="F425" s="130"/>
      <c r="G425" s="130"/>
      <c r="H425" s="11"/>
      <c r="I425" s="35">
        <v>736.15</v>
      </c>
      <c r="J425" s="35">
        <v>1700</v>
      </c>
      <c r="K425" s="35">
        <v>1184.42</v>
      </c>
      <c r="L425" s="14">
        <f t="shared" si="20"/>
        <v>0.6967176470588236</v>
      </c>
      <c r="M425" s="14">
        <f>K425/K481</f>
        <v>6.483965796427331E-05</v>
      </c>
    </row>
    <row r="426" spans="2:13" ht="12.75">
      <c r="B426" s="127" t="s">
        <v>18</v>
      </c>
      <c r="C426" s="127"/>
      <c r="D426" s="127"/>
      <c r="E426" s="130" t="s">
        <v>19</v>
      </c>
      <c r="F426" s="130"/>
      <c r="G426" s="130"/>
      <c r="H426" s="11"/>
      <c r="I426" s="35">
        <v>488</v>
      </c>
      <c r="J426" s="35">
        <v>1300</v>
      </c>
      <c r="K426" s="35">
        <v>1000</v>
      </c>
      <c r="L426" s="73">
        <f t="shared" si="20"/>
        <v>0.7692307692307693</v>
      </c>
      <c r="M426" s="73">
        <f>K426/K481</f>
        <v>5.4743805376701935E-05</v>
      </c>
    </row>
    <row r="427" spans="2:13" ht="12.75">
      <c r="B427" s="127" t="s">
        <v>426</v>
      </c>
      <c r="C427" s="127"/>
      <c r="D427" s="127"/>
      <c r="E427" s="130" t="s">
        <v>427</v>
      </c>
      <c r="F427" s="130"/>
      <c r="G427" s="130"/>
      <c r="H427" s="11"/>
      <c r="I427" s="35">
        <v>955.55</v>
      </c>
      <c r="J427" s="35">
        <v>1000</v>
      </c>
      <c r="K427" s="35">
        <v>0</v>
      </c>
      <c r="L427" s="57">
        <f t="shared" si="20"/>
        <v>0</v>
      </c>
      <c r="M427" s="57">
        <f>K427/K481</f>
        <v>0</v>
      </c>
    </row>
    <row r="428" spans="2:13" ht="12.75">
      <c r="B428" s="127" t="s">
        <v>149</v>
      </c>
      <c r="C428" s="127"/>
      <c r="D428" s="127"/>
      <c r="E428" s="130" t="s">
        <v>150</v>
      </c>
      <c r="F428" s="130"/>
      <c r="G428" s="130"/>
      <c r="H428" s="11"/>
      <c r="I428" s="35">
        <v>78</v>
      </c>
      <c r="J428" s="35">
        <v>100</v>
      </c>
      <c r="K428" s="35">
        <v>100</v>
      </c>
      <c r="L428" s="47">
        <f aca="true" t="shared" si="21" ref="L428:L434">K428/J428</f>
        <v>1</v>
      </c>
      <c r="M428" s="47">
        <f>K428/K481</f>
        <v>5.474380537670193E-06</v>
      </c>
    </row>
    <row r="429" spans="2:13" ht="12.75">
      <c r="B429" s="127" t="s">
        <v>428</v>
      </c>
      <c r="C429" s="127"/>
      <c r="D429" s="127"/>
      <c r="E429" s="130" t="s">
        <v>429</v>
      </c>
      <c r="F429" s="130"/>
      <c r="G429" s="130"/>
      <c r="H429" s="11"/>
      <c r="I429" s="35">
        <v>2500</v>
      </c>
      <c r="J429" s="35">
        <v>2600</v>
      </c>
      <c r="K429" s="37">
        <v>2600</v>
      </c>
      <c r="L429" s="23">
        <f t="shared" si="21"/>
        <v>1</v>
      </c>
      <c r="M429" s="23">
        <f>K429/K481</f>
        <v>0.00014233389397942504</v>
      </c>
    </row>
    <row r="430" spans="2:13" ht="29.25" customHeight="1">
      <c r="B430" s="127" t="s">
        <v>126</v>
      </c>
      <c r="C430" s="127"/>
      <c r="D430" s="127"/>
      <c r="E430" s="129" t="s">
        <v>504</v>
      </c>
      <c r="F430" s="129"/>
      <c r="G430" s="129"/>
      <c r="H430" s="11"/>
      <c r="I430" s="35">
        <v>1000</v>
      </c>
      <c r="J430" s="35">
        <v>0</v>
      </c>
      <c r="K430" s="37">
        <v>0</v>
      </c>
      <c r="L430" s="23" t="s">
        <v>13</v>
      </c>
      <c r="M430" s="23" t="s">
        <v>13</v>
      </c>
    </row>
    <row r="431" spans="2:13" ht="12.75">
      <c r="B431" s="137" t="s">
        <v>562</v>
      </c>
      <c r="C431" s="134"/>
      <c r="D431" s="134"/>
      <c r="E431" s="136" t="s">
        <v>563</v>
      </c>
      <c r="F431" s="136"/>
      <c r="G431" s="136"/>
      <c r="H431" s="24"/>
      <c r="I431" s="34">
        <f>SUM(I432:I433)</f>
        <v>29238.55</v>
      </c>
      <c r="J431" s="34">
        <f>SUM(J432:J433)</f>
        <v>87227</v>
      </c>
      <c r="K431" s="36">
        <f>SUM(K432:K433)</f>
        <v>60864.130000000005</v>
      </c>
      <c r="L431" s="45">
        <f t="shared" si="21"/>
        <v>0.6977670904651083</v>
      </c>
      <c r="M431" s="45">
        <f>K431/K481</f>
        <v>0.003331934087142286</v>
      </c>
    </row>
    <row r="432" spans="2:13" ht="12.75">
      <c r="B432" s="127" t="s">
        <v>564</v>
      </c>
      <c r="C432" s="127"/>
      <c r="D432" s="127"/>
      <c r="E432" s="130" t="s">
        <v>565</v>
      </c>
      <c r="F432" s="130"/>
      <c r="G432" s="130"/>
      <c r="H432" s="31"/>
      <c r="I432" s="39">
        <v>26018.55</v>
      </c>
      <c r="J432" s="39">
        <v>81849</v>
      </c>
      <c r="K432" s="39">
        <v>58457.33</v>
      </c>
      <c r="L432" s="32">
        <f t="shared" si="21"/>
        <v>0.714209458881599</v>
      </c>
      <c r="M432" s="32">
        <f>K432/K481</f>
        <v>0.0032001766963616392</v>
      </c>
    </row>
    <row r="433" spans="2:13" ht="12.75">
      <c r="B433" s="127" t="s">
        <v>566</v>
      </c>
      <c r="C433" s="127"/>
      <c r="D433" s="127"/>
      <c r="E433" s="130" t="s">
        <v>561</v>
      </c>
      <c r="F433" s="130"/>
      <c r="G433" s="130"/>
      <c r="H433" s="11"/>
      <c r="I433" s="35">
        <v>3220</v>
      </c>
      <c r="J433" s="35">
        <v>5378</v>
      </c>
      <c r="K433" s="35">
        <v>2406.8</v>
      </c>
      <c r="L433" s="14">
        <f t="shared" si="21"/>
        <v>0.44752696169579775</v>
      </c>
      <c r="M433" s="14">
        <f>K433/K481</f>
        <v>0.00013175739078064624</v>
      </c>
    </row>
    <row r="434" spans="2:13" ht="12.75">
      <c r="B434" s="139" t="s">
        <v>430</v>
      </c>
      <c r="C434" s="139"/>
      <c r="D434" s="139"/>
      <c r="E434" s="170" t="s">
        <v>431</v>
      </c>
      <c r="F434" s="170"/>
      <c r="G434" s="170"/>
      <c r="H434" s="4"/>
      <c r="I434" s="33">
        <f>SUM(I435,I437,I439,I447,I453,I460,I462,I464)</f>
        <v>515862.81000000006</v>
      </c>
      <c r="J434" s="33">
        <f>SUM(J435,J437,J439,J447,J453,J460,J462,J464)</f>
        <v>596170</v>
      </c>
      <c r="K434" s="33">
        <f>SUM(K435,K437,K439,K447,K453,K460,K462,K464)</f>
        <v>565137.0800000001</v>
      </c>
      <c r="L434" s="16">
        <f t="shared" si="21"/>
        <v>0.9479461898451785</v>
      </c>
      <c r="M434" s="16">
        <f>K434/K481</f>
        <v>0.030937754318677638</v>
      </c>
    </row>
    <row r="435" spans="2:13" ht="12.75">
      <c r="B435" s="169" t="s">
        <v>432</v>
      </c>
      <c r="C435" s="143"/>
      <c r="D435" s="144"/>
      <c r="E435" s="168" t="s">
        <v>433</v>
      </c>
      <c r="F435" s="146"/>
      <c r="G435" s="147"/>
      <c r="H435" s="24"/>
      <c r="I435" s="34">
        <f>SUM(I436:I436)</f>
        <v>2574.06</v>
      </c>
      <c r="J435" s="34">
        <f>SUM(J436:J436)</f>
        <v>0</v>
      </c>
      <c r="K435" s="34">
        <f>SUM(K436:K436)</f>
        <v>0</v>
      </c>
      <c r="L435" s="25" t="s">
        <v>13</v>
      </c>
      <c r="M435" s="25" t="s">
        <v>13</v>
      </c>
    </row>
    <row r="436" spans="2:13" ht="12.75">
      <c r="B436" s="165" t="s">
        <v>434</v>
      </c>
      <c r="C436" s="166"/>
      <c r="D436" s="167"/>
      <c r="E436" s="151" t="s">
        <v>435</v>
      </c>
      <c r="F436" s="152"/>
      <c r="G436" s="153"/>
      <c r="H436" s="11"/>
      <c r="I436" s="35">
        <v>2574.06</v>
      </c>
      <c r="J436" s="35">
        <v>0</v>
      </c>
      <c r="K436" s="35">
        <v>0</v>
      </c>
      <c r="L436" s="14" t="s">
        <v>13</v>
      </c>
      <c r="M436" s="14" t="s">
        <v>13</v>
      </c>
    </row>
    <row r="437" spans="2:13" ht="12.75">
      <c r="B437" s="134" t="s">
        <v>436</v>
      </c>
      <c r="C437" s="134"/>
      <c r="D437" s="134"/>
      <c r="E437" s="136" t="s">
        <v>437</v>
      </c>
      <c r="F437" s="136"/>
      <c r="G437" s="136"/>
      <c r="H437" s="24"/>
      <c r="I437" s="34">
        <f>SUM(I438)</f>
        <v>5983.67</v>
      </c>
      <c r="J437" s="34">
        <f>SUM(J438)</f>
        <v>6910</v>
      </c>
      <c r="K437" s="34">
        <f>SUM(K438)</f>
        <v>6903.05</v>
      </c>
      <c r="L437" s="25">
        <f aca="true" t="shared" si="22" ref="L437:L447">K437/J437</f>
        <v>0.9989942112879885</v>
      </c>
      <c r="M437" s="25">
        <f>K437/K481</f>
        <v>0.0003778992257056423</v>
      </c>
    </row>
    <row r="438" spans="2:13" ht="12.75">
      <c r="B438" s="131" t="s">
        <v>438</v>
      </c>
      <c r="C438" s="131"/>
      <c r="D438" s="131"/>
      <c r="E438" s="130" t="s">
        <v>439</v>
      </c>
      <c r="F438" s="130"/>
      <c r="G438" s="130"/>
      <c r="H438" s="11"/>
      <c r="I438" s="35">
        <v>5983.67</v>
      </c>
      <c r="J438" s="35">
        <v>6910</v>
      </c>
      <c r="K438" s="35">
        <v>6903.05</v>
      </c>
      <c r="L438" s="15">
        <f t="shared" si="22"/>
        <v>0.9989942112879885</v>
      </c>
      <c r="M438" s="15">
        <f>K438/K481</f>
        <v>0.0003778992257056423</v>
      </c>
    </row>
    <row r="439" spans="2:13" ht="12.75">
      <c r="B439" s="134" t="s">
        <v>440</v>
      </c>
      <c r="C439" s="134"/>
      <c r="D439" s="134"/>
      <c r="E439" s="136" t="s">
        <v>441</v>
      </c>
      <c r="F439" s="136"/>
      <c r="G439" s="136"/>
      <c r="H439" s="24"/>
      <c r="I439" s="34">
        <f>SUM(I440:I446)</f>
        <v>40124.18</v>
      </c>
      <c r="J439" s="34">
        <f>SUM(J440:J446)</f>
        <v>53290</v>
      </c>
      <c r="K439" s="34">
        <f>SUM(K440:K446)</f>
        <v>50464</v>
      </c>
      <c r="L439" s="25">
        <f t="shared" si="22"/>
        <v>0.9469694126477763</v>
      </c>
      <c r="M439" s="25">
        <f>K439/K481</f>
        <v>0.0027625913945298866</v>
      </c>
    </row>
    <row r="440" spans="2:13" ht="12.75">
      <c r="B440" s="127" t="s">
        <v>34</v>
      </c>
      <c r="C440" s="127"/>
      <c r="D440" s="127"/>
      <c r="E440" s="130" t="s">
        <v>35</v>
      </c>
      <c r="F440" s="130"/>
      <c r="G440" s="130"/>
      <c r="H440" s="31"/>
      <c r="I440" s="39">
        <v>269.25</v>
      </c>
      <c r="J440" s="39">
        <v>0</v>
      </c>
      <c r="K440" s="39">
        <v>0</v>
      </c>
      <c r="L440" s="32" t="s">
        <v>13</v>
      </c>
      <c r="M440" s="32" t="s">
        <v>13</v>
      </c>
    </row>
    <row r="441" spans="2:13" ht="12.75">
      <c r="B441" s="127" t="s">
        <v>36</v>
      </c>
      <c r="C441" s="127"/>
      <c r="D441" s="127"/>
      <c r="E441" s="130" t="s">
        <v>37</v>
      </c>
      <c r="F441" s="130"/>
      <c r="G441" s="130"/>
      <c r="H441" s="11"/>
      <c r="I441" s="35">
        <v>4881.85</v>
      </c>
      <c r="J441" s="35">
        <v>6526</v>
      </c>
      <c r="K441" s="35">
        <v>6525.05</v>
      </c>
      <c r="L441" s="14">
        <f t="shared" si="22"/>
        <v>0.9998544284400859</v>
      </c>
      <c r="M441" s="14">
        <f>K441/K481</f>
        <v>0.000357206067273249</v>
      </c>
    </row>
    <row r="442" spans="2:13" ht="12.75">
      <c r="B442" s="127" t="s">
        <v>442</v>
      </c>
      <c r="C442" s="127"/>
      <c r="D442" s="127"/>
      <c r="E442" s="130" t="s">
        <v>443</v>
      </c>
      <c r="F442" s="130"/>
      <c r="G442" s="130"/>
      <c r="H442" s="11"/>
      <c r="I442" s="35">
        <v>1358.35</v>
      </c>
      <c r="J442" s="35">
        <v>2824</v>
      </c>
      <c r="K442" s="35">
        <v>2805.66</v>
      </c>
      <c r="L442" s="14">
        <f t="shared" si="22"/>
        <v>0.9935056657223795</v>
      </c>
      <c r="M442" s="14">
        <f>K442/K481</f>
        <v>0.00015359250499319754</v>
      </c>
    </row>
    <row r="443" spans="2:13" ht="12.75">
      <c r="B443" s="127" t="s">
        <v>444</v>
      </c>
      <c r="C443" s="127"/>
      <c r="D443" s="127"/>
      <c r="E443" s="130" t="s">
        <v>445</v>
      </c>
      <c r="F443" s="130"/>
      <c r="G443" s="130"/>
      <c r="H443" s="11"/>
      <c r="I443" s="35">
        <v>1089.22</v>
      </c>
      <c r="J443" s="35">
        <v>1450</v>
      </c>
      <c r="K443" s="35">
        <v>1417.48</v>
      </c>
      <c r="L443" s="14">
        <f t="shared" si="22"/>
        <v>0.9775724137931034</v>
      </c>
      <c r="M443" s="14">
        <f>K443/K481</f>
        <v>7.759824924536747E-05</v>
      </c>
    </row>
    <row r="444" spans="2:13" ht="12.75">
      <c r="B444" s="127" t="s">
        <v>446</v>
      </c>
      <c r="C444" s="127"/>
      <c r="D444" s="127"/>
      <c r="E444" s="130" t="s">
        <v>447</v>
      </c>
      <c r="F444" s="130"/>
      <c r="G444" s="130"/>
      <c r="H444" s="11"/>
      <c r="I444" s="35">
        <v>200</v>
      </c>
      <c r="J444" s="35">
        <v>850</v>
      </c>
      <c r="K444" s="35">
        <v>822.48</v>
      </c>
      <c r="L444" s="14">
        <f t="shared" si="22"/>
        <v>0.9676235294117648</v>
      </c>
      <c r="M444" s="14">
        <f>K444/K481</f>
        <v>4.502568504622981E-05</v>
      </c>
    </row>
    <row r="445" spans="2:13" ht="12.75">
      <c r="B445" s="127" t="s">
        <v>448</v>
      </c>
      <c r="C445" s="127"/>
      <c r="D445" s="127"/>
      <c r="E445" s="130" t="s">
        <v>449</v>
      </c>
      <c r="F445" s="130"/>
      <c r="G445" s="130"/>
      <c r="H445" s="11"/>
      <c r="I445" s="35">
        <v>8411.89</v>
      </c>
      <c r="J445" s="35">
        <v>10540</v>
      </c>
      <c r="K445" s="35">
        <v>8983.59</v>
      </c>
      <c r="L445" s="14">
        <f t="shared" si="22"/>
        <v>0.8523330170777988</v>
      </c>
      <c r="M445" s="14">
        <f>K445/K481</f>
        <v>0.0004917959025440857</v>
      </c>
    </row>
    <row r="446" spans="2:13" ht="12.75">
      <c r="B446" s="131" t="s">
        <v>20</v>
      </c>
      <c r="C446" s="131"/>
      <c r="D446" s="131"/>
      <c r="E446" s="130" t="s">
        <v>21</v>
      </c>
      <c r="F446" s="130"/>
      <c r="G446" s="130"/>
      <c r="H446" s="11"/>
      <c r="I446" s="35">
        <v>23913.62</v>
      </c>
      <c r="J446" s="35">
        <v>31100</v>
      </c>
      <c r="K446" s="35">
        <v>29909.74</v>
      </c>
      <c r="L446" s="14">
        <f t="shared" si="22"/>
        <v>0.9617279742765273</v>
      </c>
      <c r="M446" s="14">
        <f>K446/K481</f>
        <v>0.001637372985427757</v>
      </c>
    </row>
    <row r="447" spans="2:13" ht="12.75">
      <c r="B447" s="134" t="s">
        <v>450</v>
      </c>
      <c r="C447" s="134"/>
      <c r="D447" s="134"/>
      <c r="E447" s="136" t="s">
        <v>451</v>
      </c>
      <c r="F447" s="136"/>
      <c r="G447" s="136"/>
      <c r="H447" s="24"/>
      <c r="I447" s="34">
        <f>SUM(I448:I452)</f>
        <v>32253.58</v>
      </c>
      <c r="J447" s="34">
        <f>SUM(J448:J452)</f>
        <v>23970</v>
      </c>
      <c r="K447" s="34">
        <f>SUM(K448:K452)</f>
        <v>22621.870000000003</v>
      </c>
      <c r="L447" s="25">
        <f t="shared" si="22"/>
        <v>0.9437576136837715</v>
      </c>
      <c r="M447" s="25">
        <f>K447/K481</f>
        <v>0.0012384072485370524</v>
      </c>
    </row>
    <row r="448" spans="2:13" ht="12.75">
      <c r="B448" s="127" t="s">
        <v>452</v>
      </c>
      <c r="C448" s="127"/>
      <c r="D448" s="127"/>
      <c r="E448" s="130" t="s">
        <v>453</v>
      </c>
      <c r="F448" s="130"/>
      <c r="G448" s="130"/>
      <c r="H448" s="11"/>
      <c r="I448" s="37">
        <v>4974.37</v>
      </c>
      <c r="J448" s="35">
        <v>5800</v>
      </c>
      <c r="K448" s="37">
        <v>5769.2</v>
      </c>
      <c r="L448" s="23">
        <f>K448/J448</f>
        <v>0.9946896551724138</v>
      </c>
      <c r="M448" s="46">
        <f>K448/K481</f>
        <v>0.0003158279619792688</v>
      </c>
    </row>
    <row r="449" spans="2:13" ht="12.75">
      <c r="B449" s="127" t="s">
        <v>454</v>
      </c>
      <c r="C449" s="127"/>
      <c r="D449" s="127"/>
      <c r="E449" s="130" t="s">
        <v>455</v>
      </c>
      <c r="F449" s="130"/>
      <c r="G449" s="130"/>
      <c r="H449" s="11"/>
      <c r="I449" s="35">
        <v>752.17</v>
      </c>
      <c r="J449" s="35">
        <v>900</v>
      </c>
      <c r="K449" s="35">
        <v>876.31</v>
      </c>
      <c r="L449" s="14">
        <f aca="true" t="shared" si="23" ref="L449:L459">K449/J449</f>
        <v>0.9736777777777778</v>
      </c>
      <c r="M449" s="14">
        <f>K449/K481</f>
        <v>4.797254408965767E-05</v>
      </c>
    </row>
    <row r="450" spans="2:13" ht="12.75">
      <c r="B450" s="127" t="s">
        <v>456</v>
      </c>
      <c r="C450" s="127"/>
      <c r="D450" s="127"/>
      <c r="E450" s="130" t="s">
        <v>457</v>
      </c>
      <c r="F450" s="130"/>
      <c r="G450" s="130"/>
      <c r="H450" s="11"/>
      <c r="I450" s="35">
        <v>200</v>
      </c>
      <c r="J450" s="35">
        <v>300</v>
      </c>
      <c r="K450" s="35">
        <v>277.16</v>
      </c>
      <c r="L450" s="14">
        <f t="shared" si="23"/>
        <v>0.9238666666666667</v>
      </c>
      <c r="M450" s="14">
        <f>K450/K481</f>
        <v>1.517279309820671E-05</v>
      </c>
    </row>
    <row r="451" spans="2:13" ht="12.75">
      <c r="B451" s="127" t="s">
        <v>458</v>
      </c>
      <c r="C451" s="127"/>
      <c r="D451" s="127"/>
      <c r="E451" s="130" t="s">
        <v>459</v>
      </c>
      <c r="F451" s="130"/>
      <c r="G451" s="130"/>
      <c r="H451" s="11"/>
      <c r="I451" s="35">
        <v>13189.6</v>
      </c>
      <c r="J451" s="35">
        <v>12000</v>
      </c>
      <c r="K451" s="35">
        <v>10765.85</v>
      </c>
      <c r="L451" s="14">
        <f t="shared" si="23"/>
        <v>0.8971541666666667</v>
      </c>
      <c r="M451" s="14">
        <f>K451/K481</f>
        <v>0.0005893635971147666</v>
      </c>
    </row>
    <row r="452" spans="2:13" ht="12.75">
      <c r="B452" s="131" t="s">
        <v>460</v>
      </c>
      <c r="C452" s="131"/>
      <c r="D452" s="131"/>
      <c r="E452" s="130" t="s">
        <v>461</v>
      </c>
      <c r="F452" s="130"/>
      <c r="G452" s="130"/>
      <c r="H452" s="11"/>
      <c r="I452" s="35">
        <v>13137.44</v>
      </c>
      <c r="J452" s="35">
        <v>4970</v>
      </c>
      <c r="K452" s="35">
        <v>4933.35</v>
      </c>
      <c r="L452" s="14">
        <f t="shared" si="23"/>
        <v>0.9926257545271631</v>
      </c>
      <c r="M452" s="14">
        <f>K452/K481</f>
        <v>0.00027007035225515253</v>
      </c>
    </row>
    <row r="453" spans="2:13" ht="12.75">
      <c r="B453" s="134" t="s">
        <v>462</v>
      </c>
      <c r="C453" s="134"/>
      <c r="D453" s="134"/>
      <c r="E453" s="136" t="s">
        <v>463</v>
      </c>
      <c r="F453" s="136"/>
      <c r="G453" s="136"/>
      <c r="H453" s="24"/>
      <c r="I453" s="34">
        <f>SUM(I454:I459)</f>
        <v>391802.22000000003</v>
      </c>
      <c r="J453" s="34">
        <f>SUM(J454:J459)</f>
        <v>349200</v>
      </c>
      <c r="K453" s="34">
        <f>SUM(K454:K459)</f>
        <v>323082.37</v>
      </c>
      <c r="L453" s="56">
        <f t="shared" si="23"/>
        <v>0.9252072451317297</v>
      </c>
      <c r="M453" s="56">
        <f>K453/K481</f>
        <v>0.017686758383923605</v>
      </c>
    </row>
    <row r="454" spans="2:13" ht="12.75">
      <c r="B454" s="127" t="s">
        <v>44</v>
      </c>
      <c r="C454" s="127"/>
      <c r="D454" s="127"/>
      <c r="E454" s="130" t="s">
        <v>45</v>
      </c>
      <c r="F454" s="130"/>
      <c r="G454" s="130"/>
      <c r="H454" s="31"/>
      <c r="I454" s="39">
        <v>0</v>
      </c>
      <c r="J454" s="39">
        <v>1800</v>
      </c>
      <c r="K454" s="107">
        <v>1800</v>
      </c>
      <c r="L454" s="108">
        <f>K454/J454</f>
        <v>1</v>
      </c>
      <c r="M454" s="108">
        <f>K454/K481</f>
        <v>9.853884967806349E-05</v>
      </c>
    </row>
    <row r="455" spans="2:13" ht="12.75">
      <c r="B455" s="127" t="s">
        <v>18</v>
      </c>
      <c r="C455" s="127"/>
      <c r="D455" s="127"/>
      <c r="E455" s="130" t="s">
        <v>19</v>
      </c>
      <c r="F455" s="130"/>
      <c r="G455" s="130"/>
      <c r="H455" s="24"/>
      <c r="I455" s="39">
        <v>4000</v>
      </c>
      <c r="J455" s="39">
        <v>22000</v>
      </c>
      <c r="K455" s="39">
        <v>10000</v>
      </c>
      <c r="L455" s="32">
        <f>K455/J455</f>
        <v>0.45454545454545453</v>
      </c>
      <c r="M455" s="32">
        <f>K455/K481</f>
        <v>0.0005474380537670194</v>
      </c>
    </row>
    <row r="456" spans="2:13" ht="12.75">
      <c r="B456" s="127" t="s">
        <v>464</v>
      </c>
      <c r="C456" s="127"/>
      <c r="D456" s="127"/>
      <c r="E456" s="130" t="s">
        <v>465</v>
      </c>
      <c r="F456" s="130"/>
      <c r="G456" s="130"/>
      <c r="H456" s="11"/>
      <c r="I456" s="35">
        <v>229761.34</v>
      </c>
      <c r="J456" s="35">
        <v>177000</v>
      </c>
      <c r="K456" s="35">
        <v>172371.43</v>
      </c>
      <c r="L456" s="73">
        <f t="shared" si="23"/>
        <v>0.9738498870056497</v>
      </c>
      <c r="M456" s="73">
        <f>K456/K481</f>
        <v>0.009436268016423801</v>
      </c>
    </row>
    <row r="457" spans="2:13" ht="12.75">
      <c r="B457" s="127" t="s">
        <v>466</v>
      </c>
      <c r="C457" s="127"/>
      <c r="D457" s="127"/>
      <c r="E457" s="130" t="s">
        <v>467</v>
      </c>
      <c r="F457" s="130"/>
      <c r="G457" s="130"/>
      <c r="H457" s="11"/>
      <c r="I457" s="35">
        <v>104815.07</v>
      </c>
      <c r="J457" s="35">
        <v>55200</v>
      </c>
      <c r="K457" s="35">
        <v>48334.67</v>
      </c>
      <c r="L457" s="57">
        <f t="shared" si="23"/>
        <v>0.8756280797101449</v>
      </c>
      <c r="M457" s="72">
        <f>K457/K481</f>
        <v>0.0026460237674271136</v>
      </c>
    </row>
    <row r="458" spans="2:13" ht="12.75">
      <c r="B458" s="127" t="s">
        <v>468</v>
      </c>
      <c r="C458" s="127"/>
      <c r="D458" s="127"/>
      <c r="E458" s="130" t="s">
        <v>469</v>
      </c>
      <c r="F458" s="130"/>
      <c r="G458" s="130"/>
      <c r="H458" s="11"/>
      <c r="I458" s="35">
        <v>53225.81</v>
      </c>
      <c r="J458" s="35">
        <v>93000</v>
      </c>
      <c r="K458" s="35">
        <v>90445.37</v>
      </c>
      <c r="L458" s="14">
        <f t="shared" si="23"/>
        <v>0.9725308602150537</v>
      </c>
      <c r="M458" s="14">
        <f>K458/K481</f>
        <v>0.004951323732503796</v>
      </c>
    </row>
    <row r="459" spans="2:13" ht="12.75">
      <c r="B459" s="126" t="s">
        <v>166</v>
      </c>
      <c r="C459" s="127"/>
      <c r="D459" s="127"/>
      <c r="E459" s="130" t="s">
        <v>167</v>
      </c>
      <c r="F459" s="130"/>
      <c r="G459" s="130"/>
      <c r="H459" s="11"/>
      <c r="I459" s="35">
        <v>0</v>
      </c>
      <c r="J459" s="35">
        <v>200</v>
      </c>
      <c r="K459" s="35">
        <v>130.9</v>
      </c>
      <c r="L459" s="47">
        <f t="shared" si="23"/>
        <v>0.6545000000000001</v>
      </c>
      <c r="M459" s="47">
        <f>K459/K481</f>
        <v>7.165964123810284E-06</v>
      </c>
    </row>
    <row r="460" spans="2:15" ht="30.75" customHeight="1">
      <c r="B460" s="137" t="s">
        <v>543</v>
      </c>
      <c r="C460" s="134"/>
      <c r="D460" s="134"/>
      <c r="E460" s="194" t="s">
        <v>544</v>
      </c>
      <c r="F460" s="195"/>
      <c r="G460" s="196"/>
      <c r="H460" s="11"/>
      <c r="I460" s="34">
        <f>SUM(I461:I461)</f>
        <v>2902.84</v>
      </c>
      <c r="J460" s="34">
        <f>SUM(J461:J461)</f>
        <v>2000</v>
      </c>
      <c r="K460" s="34">
        <f>SUM(K461:K461)</f>
        <v>1757.6</v>
      </c>
      <c r="L460" s="87">
        <f>K460/J460</f>
        <v>0.8787999999999999</v>
      </c>
      <c r="M460" s="87">
        <f>SUM(M461:M461)</f>
        <v>9.621771233009132E-05</v>
      </c>
      <c r="O460" s="96"/>
    </row>
    <row r="461" spans="2:13" ht="12.75">
      <c r="B461" s="127" t="s">
        <v>18</v>
      </c>
      <c r="C461" s="127"/>
      <c r="D461" s="127"/>
      <c r="E461" s="130" t="s">
        <v>19</v>
      </c>
      <c r="F461" s="130"/>
      <c r="G461" s="130"/>
      <c r="H461" s="11"/>
      <c r="I461" s="35">
        <v>2902.84</v>
      </c>
      <c r="J461" s="35">
        <v>2000</v>
      </c>
      <c r="K461" s="35">
        <v>1757.6</v>
      </c>
      <c r="L461" s="14">
        <f>K461/J461</f>
        <v>0.8787999999999999</v>
      </c>
      <c r="M461" s="14">
        <f>K461/K481</f>
        <v>9.621771233009132E-05</v>
      </c>
    </row>
    <row r="462" spans="2:13" ht="12.75">
      <c r="B462" s="137" t="s">
        <v>515</v>
      </c>
      <c r="C462" s="134"/>
      <c r="D462" s="134"/>
      <c r="E462" s="136" t="s">
        <v>73</v>
      </c>
      <c r="F462" s="136"/>
      <c r="G462" s="136"/>
      <c r="H462" s="24"/>
      <c r="I462" s="34">
        <f>SUM(I463)</f>
        <v>0</v>
      </c>
      <c r="J462" s="34">
        <f>SUM(J463)</f>
        <v>123000</v>
      </c>
      <c r="K462" s="34">
        <f>SUM(K463)</f>
        <v>122954.79</v>
      </c>
      <c r="L462" s="87">
        <f>K462/J462</f>
        <v>0.9996324390243901</v>
      </c>
      <c r="M462" s="87">
        <f>K462/K481</f>
        <v>0.006731013093893257</v>
      </c>
    </row>
    <row r="463" spans="2:13" ht="12.75">
      <c r="B463" s="127" t="s">
        <v>48</v>
      </c>
      <c r="C463" s="127"/>
      <c r="D463" s="127"/>
      <c r="E463" s="130" t="s">
        <v>49</v>
      </c>
      <c r="F463" s="130"/>
      <c r="G463" s="130"/>
      <c r="H463" s="24"/>
      <c r="I463" s="39">
        <v>0</v>
      </c>
      <c r="J463" s="39">
        <v>123000</v>
      </c>
      <c r="K463" s="39">
        <v>122954.79</v>
      </c>
      <c r="L463" s="32">
        <f>K463/J463</f>
        <v>0.9996324390243901</v>
      </c>
      <c r="M463" s="32">
        <f>K463/K481</f>
        <v>0.006731013093893257</v>
      </c>
    </row>
    <row r="464" spans="2:13" ht="15.75" customHeight="1">
      <c r="B464" s="134" t="s">
        <v>470</v>
      </c>
      <c r="C464" s="134"/>
      <c r="D464" s="134"/>
      <c r="E464" s="136" t="s">
        <v>471</v>
      </c>
      <c r="F464" s="136"/>
      <c r="G464" s="136"/>
      <c r="H464" s="24"/>
      <c r="I464" s="34">
        <f>SUM(I465:I472)</f>
        <v>40222.259999999995</v>
      </c>
      <c r="J464" s="34">
        <f>SUM(J465:J472)</f>
        <v>37800</v>
      </c>
      <c r="K464" s="34">
        <f>SUM(K465:K472)</f>
        <v>37353.399999999994</v>
      </c>
      <c r="L464" s="115">
        <f aca="true" t="shared" si="24" ref="L464:L480">K464/J464</f>
        <v>0.988185185185185</v>
      </c>
      <c r="M464" s="115">
        <f>K464/K481</f>
        <v>0.002044867259758098</v>
      </c>
    </row>
    <row r="465" spans="2:13" ht="12.75">
      <c r="B465" s="127" t="s">
        <v>40</v>
      </c>
      <c r="C465" s="127"/>
      <c r="D465" s="127"/>
      <c r="E465" s="130" t="s">
        <v>41</v>
      </c>
      <c r="F465" s="130"/>
      <c r="G465" s="130"/>
      <c r="H465" s="24"/>
      <c r="I465" s="39">
        <v>312.5</v>
      </c>
      <c r="J465" s="39">
        <v>250</v>
      </c>
      <c r="K465" s="107">
        <v>212.66</v>
      </c>
      <c r="L465" s="108">
        <f>K465/J465</f>
        <v>0.85064</v>
      </c>
      <c r="M465" s="108">
        <f>K465/K481</f>
        <v>1.1641817651409434E-05</v>
      </c>
    </row>
    <row r="466" spans="2:13" ht="12.75">
      <c r="B466" s="127" t="s">
        <v>42</v>
      </c>
      <c r="C466" s="127"/>
      <c r="D466" s="127"/>
      <c r="E466" s="130" t="s">
        <v>43</v>
      </c>
      <c r="F466" s="130"/>
      <c r="G466" s="130"/>
      <c r="H466" s="24"/>
      <c r="I466" s="39">
        <v>51.22</v>
      </c>
      <c r="J466" s="39">
        <v>50</v>
      </c>
      <c r="K466" s="107">
        <v>34.3</v>
      </c>
      <c r="L466" s="108">
        <f>K466/J466</f>
        <v>0.6859999999999999</v>
      </c>
      <c r="M466" s="108">
        <f>K466/K481</f>
        <v>1.8777125244208762E-06</v>
      </c>
    </row>
    <row r="467" spans="2:13" ht="12.75">
      <c r="B467" s="127" t="s">
        <v>472</v>
      </c>
      <c r="C467" s="127"/>
      <c r="D467" s="127"/>
      <c r="E467" s="130" t="s">
        <v>473</v>
      </c>
      <c r="F467" s="130"/>
      <c r="G467" s="130"/>
      <c r="H467" s="11"/>
      <c r="I467" s="35">
        <v>2043.35</v>
      </c>
      <c r="J467" s="35">
        <v>1710</v>
      </c>
      <c r="K467" s="37">
        <v>1638.61</v>
      </c>
      <c r="L467" s="23">
        <f t="shared" si="24"/>
        <v>0.958251461988304</v>
      </c>
      <c r="M467" s="23">
        <f>K467/K481</f>
        <v>8.970374692831755E-05</v>
      </c>
    </row>
    <row r="468" spans="2:13" ht="12.75">
      <c r="B468" s="127" t="s">
        <v>18</v>
      </c>
      <c r="C468" s="127"/>
      <c r="D468" s="127"/>
      <c r="E468" s="130" t="s">
        <v>19</v>
      </c>
      <c r="F468" s="130"/>
      <c r="G468" s="130"/>
      <c r="H468" s="11"/>
      <c r="I468" s="35">
        <v>13438.28</v>
      </c>
      <c r="J468" s="35">
        <v>50</v>
      </c>
      <c r="K468" s="35">
        <v>31.98</v>
      </c>
      <c r="L468" s="14">
        <f t="shared" si="24"/>
        <v>0.6396000000000001</v>
      </c>
      <c r="M468" s="14">
        <f>K468/K481</f>
        <v>1.750706895946928E-06</v>
      </c>
    </row>
    <row r="469" spans="2:13" ht="12.75">
      <c r="B469" s="127" t="s">
        <v>474</v>
      </c>
      <c r="C469" s="127"/>
      <c r="D469" s="127"/>
      <c r="E469" s="130" t="s">
        <v>475</v>
      </c>
      <c r="F469" s="130"/>
      <c r="G469" s="130"/>
      <c r="H469" s="11"/>
      <c r="I469" s="35">
        <v>8373.9</v>
      </c>
      <c r="J469" s="35">
        <v>7370</v>
      </c>
      <c r="K469" s="35">
        <v>7102.74</v>
      </c>
      <c r="L469" s="14">
        <f t="shared" si="24"/>
        <v>0.9637367706919946</v>
      </c>
      <c r="M469" s="14">
        <f>K469/K481</f>
        <v>0.0003888310162013159</v>
      </c>
    </row>
    <row r="470" spans="2:13" ht="12.75">
      <c r="B470" s="127" t="s">
        <v>48</v>
      </c>
      <c r="C470" s="127"/>
      <c r="D470" s="127"/>
      <c r="E470" s="130" t="s">
        <v>49</v>
      </c>
      <c r="F470" s="130"/>
      <c r="G470" s="130"/>
      <c r="H470" s="11"/>
      <c r="I470" s="35">
        <v>2896.67</v>
      </c>
      <c r="J470" s="35">
        <v>1050</v>
      </c>
      <c r="K470" s="35">
        <v>1041.92</v>
      </c>
      <c r="L470" s="14">
        <f t="shared" si="24"/>
        <v>0.992304761904762</v>
      </c>
      <c r="M470" s="14">
        <f>K470/K481</f>
        <v>5.703866569809329E-05</v>
      </c>
    </row>
    <row r="471" spans="2:13" ht="12.75">
      <c r="B471" s="131" t="s">
        <v>476</v>
      </c>
      <c r="C471" s="131"/>
      <c r="D471" s="131"/>
      <c r="E471" s="130" t="s">
        <v>477</v>
      </c>
      <c r="F471" s="130"/>
      <c r="G471" s="130"/>
      <c r="H471" s="11"/>
      <c r="I471" s="35">
        <v>12264.34</v>
      </c>
      <c r="J471" s="35">
        <v>25187</v>
      </c>
      <c r="K471" s="35">
        <v>25158.19</v>
      </c>
      <c r="L471" s="14">
        <f t="shared" si="24"/>
        <v>0.998856155953468</v>
      </c>
      <c r="M471" s="14">
        <f>K471/K481</f>
        <v>0.0013772550569900888</v>
      </c>
    </row>
    <row r="472" spans="2:13" ht="12.75">
      <c r="B472" s="127" t="s">
        <v>478</v>
      </c>
      <c r="C472" s="127"/>
      <c r="D472" s="127"/>
      <c r="E472" s="130" t="s">
        <v>479</v>
      </c>
      <c r="F472" s="130"/>
      <c r="G472" s="130"/>
      <c r="H472" s="11"/>
      <c r="I472" s="35">
        <v>842</v>
      </c>
      <c r="J472" s="35">
        <v>2133</v>
      </c>
      <c r="K472" s="35">
        <v>2133</v>
      </c>
      <c r="L472" s="14">
        <f t="shared" si="24"/>
        <v>1</v>
      </c>
      <c r="M472" s="14">
        <f>K472/K481</f>
        <v>0.00011676853686850522</v>
      </c>
    </row>
    <row r="473" spans="2:13" ht="15.75" customHeight="1">
      <c r="B473" s="139" t="s">
        <v>480</v>
      </c>
      <c r="C473" s="139"/>
      <c r="D473" s="139"/>
      <c r="E473" s="170" t="s">
        <v>481</v>
      </c>
      <c r="F473" s="170"/>
      <c r="G473" s="170"/>
      <c r="H473" s="4"/>
      <c r="I473" s="33">
        <f>SUM(I474,I477,I479)</f>
        <v>670380</v>
      </c>
      <c r="J473" s="33">
        <f>SUM(J474,J477,J479)</f>
        <v>650000</v>
      </c>
      <c r="K473" s="33">
        <f>SUM(K479,K474,K477)</f>
        <v>650000</v>
      </c>
      <c r="L473" s="16">
        <f t="shared" si="24"/>
        <v>1</v>
      </c>
      <c r="M473" s="16">
        <f>K473/K481</f>
        <v>0.03558347349485626</v>
      </c>
    </row>
    <row r="474" spans="2:13" ht="12.75">
      <c r="B474" s="134" t="s">
        <v>482</v>
      </c>
      <c r="C474" s="134"/>
      <c r="D474" s="134"/>
      <c r="E474" s="136" t="s">
        <v>483</v>
      </c>
      <c r="F474" s="136"/>
      <c r="G474" s="136"/>
      <c r="H474" s="24"/>
      <c r="I474" s="34">
        <f>SUM(I475:I476)</f>
        <v>565380</v>
      </c>
      <c r="J474" s="34">
        <f>SUM(J475:J476)</f>
        <v>540000</v>
      </c>
      <c r="K474" s="34">
        <f>SUM(K475:K476)</f>
        <v>540000</v>
      </c>
      <c r="L474" s="25">
        <f t="shared" si="24"/>
        <v>1</v>
      </c>
      <c r="M474" s="25">
        <f>K474/K481</f>
        <v>0.029561654903419044</v>
      </c>
    </row>
    <row r="475" spans="2:13" ht="12.75">
      <c r="B475" s="127" t="s">
        <v>345</v>
      </c>
      <c r="C475" s="127"/>
      <c r="D475" s="127"/>
      <c r="E475" s="130" t="s">
        <v>346</v>
      </c>
      <c r="F475" s="130"/>
      <c r="G475" s="130"/>
      <c r="H475" s="24"/>
      <c r="I475" s="39">
        <v>560000</v>
      </c>
      <c r="J475" s="39">
        <v>540000</v>
      </c>
      <c r="K475" s="39">
        <v>540000</v>
      </c>
      <c r="L475" s="32">
        <f>K475/J475</f>
        <v>1</v>
      </c>
      <c r="M475" s="32">
        <f>K475/K481</f>
        <v>0.029561654903419044</v>
      </c>
    </row>
    <row r="476" spans="2:13" ht="12.75">
      <c r="B476" s="127" t="s">
        <v>44</v>
      </c>
      <c r="C476" s="127"/>
      <c r="D476" s="127"/>
      <c r="E476" s="130" t="s">
        <v>45</v>
      </c>
      <c r="F476" s="130"/>
      <c r="G476" s="130"/>
      <c r="H476" s="17"/>
      <c r="I476" s="38">
        <v>5380</v>
      </c>
      <c r="J476" s="38">
        <v>0</v>
      </c>
      <c r="K476" s="38">
        <v>0</v>
      </c>
      <c r="L476" s="14" t="s">
        <v>13</v>
      </c>
      <c r="M476" s="14" t="s">
        <v>13</v>
      </c>
    </row>
    <row r="477" spans="2:13" ht="12.75">
      <c r="B477" s="134" t="s">
        <v>484</v>
      </c>
      <c r="C477" s="134"/>
      <c r="D477" s="134"/>
      <c r="E477" s="136" t="s">
        <v>485</v>
      </c>
      <c r="F477" s="136"/>
      <c r="G477" s="136"/>
      <c r="H477" s="24"/>
      <c r="I477" s="34">
        <f>SUM(I478)</f>
        <v>85000</v>
      </c>
      <c r="J477" s="34">
        <f>SUM(J478)</f>
        <v>85000</v>
      </c>
      <c r="K477" s="34">
        <f>SUM(K478)</f>
        <v>85000</v>
      </c>
      <c r="L477" s="25">
        <f t="shared" si="24"/>
        <v>1</v>
      </c>
      <c r="M477" s="25">
        <f>K477/K481</f>
        <v>0.004653223457019665</v>
      </c>
    </row>
    <row r="478" spans="2:13" ht="12.75">
      <c r="B478" s="127" t="s">
        <v>486</v>
      </c>
      <c r="C478" s="127"/>
      <c r="D478" s="127"/>
      <c r="E478" s="130" t="s">
        <v>487</v>
      </c>
      <c r="F478" s="130"/>
      <c r="G478" s="130"/>
      <c r="H478" s="17"/>
      <c r="I478" s="38">
        <v>85000</v>
      </c>
      <c r="J478" s="38">
        <v>85000</v>
      </c>
      <c r="K478" s="38">
        <v>85000</v>
      </c>
      <c r="L478" s="14">
        <f t="shared" si="24"/>
        <v>1</v>
      </c>
      <c r="M478" s="14">
        <f>K478/K481</f>
        <v>0.004653223457019665</v>
      </c>
    </row>
    <row r="479" spans="2:13" ht="12.75">
      <c r="B479" s="134" t="s">
        <v>488</v>
      </c>
      <c r="C479" s="134"/>
      <c r="D479" s="134"/>
      <c r="E479" s="136" t="s">
        <v>489</v>
      </c>
      <c r="F479" s="136"/>
      <c r="G479" s="136"/>
      <c r="H479" s="24"/>
      <c r="I479" s="34">
        <f>SUM(I480:I480)</f>
        <v>20000</v>
      </c>
      <c r="J479" s="34">
        <f>SUM(J480:J480)</f>
        <v>25000</v>
      </c>
      <c r="K479" s="34">
        <f>SUM(K480:K480)</f>
        <v>25000</v>
      </c>
      <c r="L479" s="56">
        <f t="shared" si="24"/>
        <v>1</v>
      </c>
      <c r="M479" s="56">
        <f>K479/K481</f>
        <v>0.0013685951344175485</v>
      </c>
    </row>
    <row r="480" spans="2:13" ht="54" customHeight="1" thickBot="1">
      <c r="B480" s="127" t="s">
        <v>490</v>
      </c>
      <c r="C480" s="127"/>
      <c r="D480" s="127"/>
      <c r="E480" s="202" t="s">
        <v>491</v>
      </c>
      <c r="F480" s="202"/>
      <c r="G480" s="202"/>
      <c r="H480" s="17"/>
      <c r="I480" s="38">
        <v>20000</v>
      </c>
      <c r="J480" s="38">
        <v>25000</v>
      </c>
      <c r="K480" s="38">
        <v>25000</v>
      </c>
      <c r="L480" s="57">
        <f t="shared" si="24"/>
        <v>1</v>
      </c>
      <c r="M480" s="57">
        <f>K480/K481</f>
        <v>0.0013685951344175485</v>
      </c>
    </row>
    <row r="481" spans="2:13" ht="21" customHeight="1" thickBot="1">
      <c r="B481" s="199"/>
      <c r="C481" s="199"/>
      <c r="D481" s="199"/>
      <c r="E481" s="200" t="s">
        <v>547</v>
      </c>
      <c r="F481" s="201"/>
      <c r="G481" s="201"/>
      <c r="H481" s="19"/>
      <c r="I481" s="20">
        <f>SUM(I15,I68)</f>
        <v>17042609.620000005</v>
      </c>
      <c r="J481" s="20">
        <f>SUM(J15,J68)</f>
        <v>20061785.68</v>
      </c>
      <c r="K481" s="20">
        <f>SUM(K15,K68)</f>
        <v>18266906.97</v>
      </c>
      <c r="L481" s="21">
        <f>K481/J481</f>
        <v>0.9105324551548095</v>
      </c>
      <c r="M481" s="21" t="s">
        <v>496</v>
      </c>
    </row>
    <row r="482" spans="2:13" ht="12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2:13" ht="12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2:13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2:13" ht="12.75">
      <c r="B485" s="197" t="s">
        <v>548</v>
      </c>
      <c r="C485" s="198"/>
      <c r="D485" s="198"/>
      <c r="E485" s="198"/>
      <c r="F485" s="198"/>
      <c r="G485" s="22"/>
      <c r="H485" s="22"/>
      <c r="I485" s="22"/>
      <c r="J485" s="22"/>
      <c r="K485" s="22"/>
      <c r="L485" s="22"/>
      <c r="M485" s="22"/>
    </row>
    <row r="486" spans="10:11" ht="12.75">
      <c r="J486" s="96"/>
      <c r="K486" s="96"/>
    </row>
  </sheetData>
  <sheetProtection/>
  <mergeCells count="946">
    <mergeCell ref="E303:G303"/>
    <mergeCell ref="B462:D462"/>
    <mergeCell ref="E462:G462"/>
    <mergeCell ref="B463:D463"/>
    <mergeCell ref="E463:G463"/>
    <mergeCell ref="B55:D55"/>
    <mergeCell ref="E55:G55"/>
    <mergeCell ref="E56:G56"/>
    <mergeCell ref="E355:G355"/>
    <mergeCell ref="B355:D355"/>
    <mergeCell ref="B240:D240"/>
    <mergeCell ref="E240:G240"/>
    <mergeCell ref="B251:D251"/>
    <mergeCell ref="E251:G251"/>
    <mergeCell ref="B352:D352"/>
    <mergeCell ref="E352:G352"/>
    <mergeCell ref="B303:D303"/>
    <mergeCell ref="B286:D286"/>
    <mergeCell ref="E286:G286"/>
    <mergeCell ref="B291:D291"/>
    <mergeCell ref="B66:D66"/>
    <mergeCell ref="E66:G66"/>
    <mergeCell ref="B60:D60"/>
    <mergeCell ref="E60:G60"/>
    <mergeCell ref="B61:D61"/>
    <mergeCell ref="E61:G61"/>
    <mergeCell ref="B50:D50"/>
    <mergeCell ref="E50:G50"/>
    <mergeCell ref="B51:D51"/>
    <mergeCell ref="E51:G51"/>
    <mergeCell ref="B65:D65"/>
    <mergeCell ref="E65:G65"/>
    <mergeCell ref="B57:D57"/>
    <mergeCell ref="E57:G57"/>
    <mergeCell ref="B58:D58"/>
    <mergeCell ref="E58:G58"/>
    <mergeCell ref="B34:D34"/>
    <mergeCell ref="E34:G34"/>
    <mergeCell ref="B35:D35"/>
    <mergeCell ref="E35:G35"/>
    <mergeCell ref="B47:D47"/>
    <mergeCell ref="E47:G47"/>
    <mergeCell ref="B42:D42"/>
    <mergeCell ref="E42:G42"/>
    <mergeCell ref="B43:D43"/>
    <mergeCell ref="E43:G43"/>
    <mergeCell ref="B73:D73"/>
    <mergeCell ref="E73:G73"/>
    <mergeCell ref="B67:D67"/>
    <mergeCell ref="E67:G67"/>
    <mergeCell ref="B69:D69"/>
    <mergeCell ref="E69:G69"/>
    <mergeCell ref="B72:D72"/>
    <mergeCell ref="E72:G72"/>
    <mergeCell ref="B59:D59"/>
    <mergeCell ref="E59:G59"/>
    <mergeCell ref="B52:D52"/>
    <mergeCell ref="E52:G52"/>
    <mergeCell ref="B54:D54"/>
    <mergeCell ref="E54:G54"/>
    <mergeCell ref="B116:D116"/>
    <mergeCell ref="E116:G116"/>
    <mergeCell ref="B141:D141"/>
    <mergeCell ref="E141:G141"/>
    <mergeCell ref="B126:D126"/>
    <mergeCell ref="E120:G120"/>
    <mergeCell ref="B125:D125"/>
    <mergeCell ref="B117:D117"/>
    <mergeCell ref="B119:D119"/>
    <mergeCell ref="E119:G119"/>
    <mergeCell ref="B102:D102"/>
    <mergeCell ref="B95:D95"/>
    <mergeCell ref="E95:G95"/>
    <mergeCell ref="E117:G117"/>
    <mergeCell ref="E106:G106"/>
    <mergeCell ref="B107:D107"/>
    <mergeCell ref="E107:G107"/>
    <mergeCell ref="B101:D101"/>
    <mergeCell ref="E101:G101"/>
    <mergeCell ref="E100:G100"/>
    <mergeCell ref="B41:D41"/>
    <mergeCell ref="B53:D53"/>
    <mergeCell ref="E53:G53"/>
    <mergeCell ref="B56:D56"/>
    <mergeCell ref="B68:D68"/>
    <mergeCell ref="E68:G68"/>
    <mergeCell ref="B45:D45"/>
    <mergeCell ref="E45:G45"/>
    <mergeCell ref="B46:D46"/>
    <mergeCell ref="E46:G46"/>
    <mergeCell ref="B32:D32"/>
    <mergeCell ref="B120:D120"/>
    <mergeCell ref="E125:G125"/>
    <mergeCell ref="B106:D106"/>
    <mergeCell ref="B44:D44"/>
    <mergeCell ref="E44:G44"/>
    <mergeCell ref="B38:D38"/>
    <mergeCell ref="E38:G38"/>
    <mergeCell ref="B39:D39"/>
    <mergeCell ref="E39:G39"/>
    <mergeCell ref="B28:D28"/>
    <mergeCell ref="E41:G41"/>
    <mergeCell ref="B40:D40"/>
    <mergeCell ref="E40:G40"/>
    <mergeCell ref="B36:D36"/>
    <mergeCell ref="E36:G36"/>
    <mergeCell ref="B30:D30"/>
    <mergeCell ref="E30:G30"/>
    <mergeCell ref="B37:D37"/>
    <mergeCell ref="E37:G37"/>
    <mergeCell ref="B24:D24"/>
    <mergeCell ref="E32:G32"/>
    <mergeCell ref="B33:D33"/>
    <mergeCell ref="E33:G33"/>
    <mergeCell ref="B27:D27"/>
    <mergeCell ref="E27:G27"/>
    <mergeCell ref="B29:D29"/>
    <mergeCell ref="E29:G29"/>
    <mergeCell ref="B31:D31"/>
    <mergeCell ref="E31:G31"/>
    <mergeCell ref="B21:D21"/>
    <mergeCell ref="E28:G28"/>
    <mergeCell ref="B19:D19"/>
    <mergeCell ref="E19:G19"/>
    <mergeCell ref="B20:D20"/>
    <mergeCell ref="E20:G20"/>
    <mergeCell ref="B22:D22"/>
    <mergeCell ref="E22:G22"/>
    <mergeCell ref="B23:D23"/>
    <mergeCell ref="E23:G23"/>
    <mergeCell ref="B468:D468"/>
    <mergeCell ref="E471:G471"/>
    <mergeCell ref="B15:D15"/>
    <mergeCell ref="E15:G15"/>
    <mergeCell ref="B16:D16"/>
    <mergeCell ref="E16:G16"/>
    <mergeCell ref="B17:D17"/>
    <mergeCell ref="E17:G17"/>
    <mergeCell ref="B18:D18"/>
    <mergeCell ref="E18:G18"/>
    <mergeCell ref="E301:G301"/>
    <mergeCell ref="B304:D304"/>
    <mergeCell ref="E304:G304"/>
    <mergeCell ref="B470:D470"/>
    <mergeCell ref="E470:G470"/>
    <mergeCell ref="B452:D452"/>
    <mergeCell ref="E452:G452"/>
    <mergeCell ref="B455:D455"/>
    <mergeCell ref="B465:D465"/>
    <mergeCell ref="B467:D467"/>
    <mergeCell ref="E184:G184"/>
    <mergeCell ref="E468:G468"/>
    <mergeCell ref="B298:D298"/>
    <mergeCell ref="E298:G298"/>
    <mergeCell ref="B300:D300"/>
    <mergeCell ref="E300:G300"/>
    <mergeCell ref="B301:D301"/>
    <mergeCell ref="E465:G465"/>
    <mergeCell ref="B466:D466"/>
    <mergeCell ref="E466:G466"/>
    <mergeCell ref="B176:D176"/>
    <mergeCell ref="E176:G176"/>
    <mergeCell ref="B127:D127"/>
    <mergeCell ref="E127:G127"/>
    <mergeCell ref="B144:D144"/>
    <mergeCell ref="E144:G144"/>
    <mergeCell ref="B171:D171"/>
    <mergeCell ref="E171:G171"/>
    <mergeCell ref="B172:D172"/>
    <mergeCell ref="E172:G172"/>
    <mergeCell ref="B234:D234"/>
    <mergeCell ref="E234:G234"/>
    <mergeCell ref="B185:D185"/>
    <mergeCell ref="E185:G185"/>
    <mergeCell ref="B188:D188"/>
    <mergeCell ref="E188:G188"/>
    <mergeCell ref="E233:G233"/>
    <mergeCell ref="E230:G230"/>
    <mergeCell ref="B227:D227"/>
    <mergeCell ref="E227:G227"/>
    <mergeCell ref="E249:G249"/>
    <mergeCell ref="B246:D246"/>
    <mergeCell ref="E246:G246"/>
    <mergeCell ref="B243:D243"/>
    <mergeCell ref="B244:D244"/>
    <mergeCell ref="E244:G244"/>
    <mergeCell ref="E245:G245"/>
    <mergeCell ref="B247:D247"/>
    <mergeCell ref="E247:G247"/>
    <mergeCell ref="B248:D248"/>
    <mergeCell ref="B195:D195"/>
    <mergeCell ref="E195:G195"/>
    <mergeCell ref="B196:D196"/>
    <mergeCell ref="E196:G196"/>
    <mergeCell ref="E243:G243"/>
    <mergeCell ref="B223:D223"/>
    <mergeCell ref="E223:G223"/>
    <mergeCell ref="B224:D224"/>
    <mergeCell ref="E224:G224"/>
    <mergeCell ref="B232:D232"/>
    <mergeCell ref="E232:G232"/>
    <mergeCell ref="B189:D189"/>
    <mergeCell ref="E189:G189"/>
    <mergeCell ref="B175:D175"/>
    <mergeCell ref="E175:G175"/>
    <mergeCell ref="E183:G183"/>
    <mergeCell ref="B184:D184"/>
    <mergeCell ref="B183:D183"/>
    <mergeCell ref="B203:D203"/>
    <mergeCell ref="E203:G203"/>
    <mergeCell ref="B478:D478"/>
    <mergeCell ref="E477:G477"/>
    <mergeCell ref="B473:D473"/>
    <mergeCell ref="E473:G473"/>
    <mergeCell ref="B474:D474"/>
    <mergeCell ref="B267:D267"/>
    <mergeCell ref="E478:G478"/>
    <mergeCell ref="B472:D472"/>
    <mergeCell ref="E472:G472"/>
    <mergeCell ref="E469:G469"/>
    <mergeCell ref="B91:D91"/>
    <mergeCell ref="E91:G91"/>
    <mergeCell ref="B92:D92"/>
    <mergeCell ref="E92:G92"/>
    <mergeCell ref="E126:G126"/>
    <mergeCell ref="B485:F485"/>
    <mergeCell ref="B481:D481"/>
    <mergeCell ref="E481:G481"/>
    <mergeCell ref="B480:D480"/>
    <mergeCell ref="E480:G480"/>
    <mergeCell ref="B479:D479"/>
    <mergeCell ref="E479:G479"/>
    <mergeCell ref="B477:D477"/>
    <mergeCell ref="B74:D74"/>
    <mergeCell ref="E74:G74"/>
    <mergeCell ref="B99:D99"/>
    <mergeCell ref="E99:G99"/>
    <mergeCell ref="B100:D100"/>
    <mergeCell ref="E102:G102"/>
    <mergeCell ref="B93:D93"/>
    <mergeCell ref="B94:D94"/>
    <mergeCell ref="E94:G94"/>
    <mergeCell ref="E459:G459"/>
    <mergeCell ref="E474:G474"/>
    <mergeCell ref="B476:D476"/>
    <mergeCell ref="E476:G476"/>
    <mergeCell ref="B460:D460"/>
    <mergeCell ref="E460:G460"/>
    <mergeCell ref="B461:D461"/>
    <mergeCell ref="B233:D233"/>
    <mergeCell ref="E467:G467"/>
    <mergeCell ref="B469:D469"/>
    <mergeCell ref="B451:D451"/>
    <mergeCell ref="E455:G455"/>
    <mergeCell ref="B471:D471"/>
    <mergeCell ref="B464:D464"/>
    <mergeCell ref="E464:G464"/>
    <mergeCell ref="E461:G461"/>
    <mergeCell ref="B459:D459"/>
    <mergeCell ref="B458:D458"/>
    <mergeCell ref="E450:G450"/>
    <mergeCell ref="E458:G458"/>
    <mergeCell ref="B454:D454"/>
    <mergeCell ref="B456:D456"/>
    <mergeCell ref="E456:G456"/>
    <mergeCell ref="E451:G451"/>
    <mergeCell ref="B457:D457"/>
    <mergeCell ref="E457:G457"/>
    <mergeCell ref="E448:G448"/>
    <mergeCell ref="B446:D446"/>
    <mergeCell ref="B448:D448"/>
    <mergeCell ref="E446:G446"/>
    <mergeCell ref="E454:G454"/>
    <mergeCell ref="B453:D453"/>
    <mergeCell ref="E453:G453"/>
    <mergeCell ref="B449:D449"/>
    <mergeCell ref="E449:G449"/>
    <mergeCell ref="B450:D450"/>
    <mergeCell ref="B437:D437"/>
    <mergeCell ref="E437:G437"/>
    <mergeCell ref="B443:D443"/>
    <mergeCell ref="E443:G443"/>
    <mergeCell ref="B439:D439"/>
    <mergeCell ref="E439:G439"/>
    <mergeCell ref="E438:G438"/>
    <mergeCell ref="B442:D442"/>
    <mergeCell ref="E442:G442"/>
    <mergeCell ref="B441:D441"/>
    <mergeCell ref="E441:G441"/>
    <mergeCell ref="B447:D447"/>
    <mergeCell ref="E447:G447"/>
    <mergeCell ref="B444:D444"/>
    <mergeCell ref="E444:G444"/>
    <mergeCell ref="B445:D445"/>
    <mergeCell ref="E445:G445"/>
    <mergeCell ref="B440:D440"/>
    <mergeCell ref="E440:G440"/>
    <mergeCell ref="B438:D438"/>
    <mergeCell ref="E412:G412"/>
    <mergeCell ref="B415:D415"/>
    <mergeCell ref="E415:G415"/>
    <mergeCell ref="B419:D419"/>
    <mergeCell ref="E419:G419"/>
    <mergeCell ref="B427:D427"/>
    <mergeCell ref="E427:G427"/>
    <mergeCell ref="B423:D423"/>
    <mergeCell ref="E423:G423"/>
    <mergeCell ref="B424:D424"/>
    <mergeCell ref="B408:D408"/>
    <mergeCell ref="E408:G408"/>
    <mergeCell ref="B411:D411"/>
    <mergeCell ref="E411:G411"/>
    <mergeCell ref="B422:D422"/>
    <mergeCell ref="E422:G422"/>
    <mergeCell ref="E418:G418"/>
    <mergeCell ref="B404:D404"/>
    <mergeCell ref="E404:G404"/>
    <mergeCell ref="B407:D407"/>
    <mergeCell ref="E407:G407"/>
    <mergeCell ref="B406:D406"/>
    <mergeCell ref="E406:G406"/>
    <mergeCell ref="B396:D396"/>
    <mergeCell ref="E396:G396"/>
    <mergeCell ref="B397:D397"/>
    <mergeCell ref="E397:G397"/>
    <mergeCell ref="B399:D399"/>
    <mergeCell ref="E399:G399"/>
    <mergeCell ref="B393:D393"/>
    <mergeCell ref="E393:G393"/>
    <mergeCell ref="B390:D390"/>
    <mergeCell ref="E390:G390"/>
    <mergeCell ref="B392:D392"/>
    <mergeCell ref="E392:G392"/>
    <mergeCell ref="B386:D386"/>
    <mergeCell ref="E386:G386"/>
    <mergeCell ref="B377:D377"/>
    <mergeCell ref="E377:G377"/>
    <mergeCell ref="B380:D380"/>
    <mergeCell ref="E380:G380"/>
    <mergeCell ref="B381:D381"/>
    <mergeCell ref="E381:G381"/>
    <mergeCell ref="B382:D382"/>
    <mergeCell ref="E382:G382"/>
    <mergeCell ref="B371:D371"/>
    <mergeCell ref="E371:G371"/>
    <mergeCell ref="B372:D372"/>
    <mergeCell ref="E372:G372"/>
    <mergeCell ref="B373:D373"/>
    <mergeCell ref="E373:G373"/>
    <mergeCell ref="B366:D366"/>
    <mergeCell ref="E366:G366"/>
    <mergeCell ref="B367:D367"/>
    <mergeCell ref="E367:G367"/>
    <mergeCell ref="B369:D369"/>
    <mergeCell ref="E369:G369"/>
    <mergeCell ref="E368:G368"/>
    <mergeCell ref="B354:D354"/>
    <mergeCell ref="E354:G354"/>
    <mergeCell ref="B365:D365"/>
    <mergeCell ref="E365:G365"/>
    <mergeCell ref="B358:D358"/>
    <mergeCell ref="E358:G358"/>
    <mergeCell ref="B359:D359"/>
    <mergeCell ref="E359:G359"/>
    <mergeCell ref="B363:D363"/>
    <mergeCell ref="E363:G363"/>
    <mergeCell ref="B349:D349"/>
    <mergeCell ref="E349:G349"/>
    <mergeCell ref="B350:D350"/>
    <mergeCell ref="E350:G350"/>
    <mergeCell ref="B351:D351"/>
    <mergeCell ref="E351:G351"/>
    <mergeCell ref="B348:D348"/>
    <mergeCell ref="E348:G348"/>
    <mergeCell ref="B346:D346"/>
    <mergeCell ref="E346:G346"/>
    <mergeCell ref="B347:D347"/>
    <mergeCell ref="E347:G347"/>
    <mergeCell ref="B344:D344"/>
    <mergeCell ref="E344:G344"/>
    <mergeCell ref="B345:D345"/>
    <mergeCell ref="E345:G345"/>
    <mergeCell ref="B342:D342"/>
    <mergeCell ref="E342:G342"/>
    <mergeCell ref="B343:D343"/>
    <mergeCell ref="E343:G343"/>
    <mergeCell ref="B340:D340"/>
    <mergeCell ref="E340:G340"/>
    <mergeCell ref="B341:D341"/>
    <mergeCell ref="E341:G341"/>
    <mergeCell ref="B339:D339"/>
    <mergeCell ref="E339:G339"/>
    <mergeCell ref="B336:D336"/>
    <mergeCell ref="E336:G336"/>
    <mergeCell ref="B337:D337"/>
    <mergeCell ref="E337:G337"/>
    <mergeCell ref="B333:D333"/>
    <mergeCell ref="E333:G333"/>
    <mergeCell ref="B335:D335"/>
    <mergeCell ref="E335:G335"/>
    <mergeCell ref="B331:D331"/>
    <mergeCell ref="E331:G331"/>
    <mergeCell ref="B329:D329"/>
    <mergeCell ref="E329:G329"/>
    <mergeCell ref="B330:D330"/>
    <mergeCell ref="E330:G330"/>
    <mergeCell ref="B328:D328"/>
    <mergeCell ref="E328:G328"/>
    <mergeCell ref="B326:D326"/>
    <mergeCell ref="E326:G326"/>
    <mergeCell ref="B327:D327"/>
    <mergeCell ref="E327:G327"/>
    <mergeCell ref="B324:D324"/>
    <mergeCell ref="E324:G324"/>
    <mergeCell ref="B322:D322"/>
    <mergeCell ref="E322:G322"/>
    <mergeCell ref="B323:D323"/>
    <mergeCell ref="E323:G323"/>
    <mergeCell ref="B320:D320"/>
    <mergeCell ref="E320:G320"/>
    <mergeCell ref="B321:D321"/>
    <mergeCell ref="E321:G321"/>
    <mergeCell ref="B318:D318"/>
    <mergeCell ref="E318:G318"/>
    <mergeCell ref="B319:D319"/>
    <mergeCell ref="E319:G319"/>
    <mergeCell ref="B316:D316"/>
    <mergeCell ref="E316:G316"/>
    <mergeCell ref="B317:D317"/>
    <mergeCell ref="E317:G317"/>
    <mergeCell ref="B312:D312"/>
    <mergeCell ref="E312:G312"/>
    <mergeCell ref="B314:D314"/>
    <mergeCell ref="E314:G314"/>
    <mergeCell ref="B313:D313"/>
    <mergeCell ref="E313:G313"/>
    <mergeCell ref="B309:D309"/>
    <mergeCell ref="E309:G309"/>
    <mergeCell ref="B310:D310"/>
    <mergeCell ref="E310:G310"/>
    <mergeCell ref="B307:D307"/>
    <mergeCell ref="E307:G307"/>
    <mergeCell ref="B308:D308"/>
    <mergeCell ref="E308:G308"/>
    <mergeCell ref="B305:D305"/>
    <mergeCell ref="E305:G305"/>
    <mergeCell ref="B299:D299"/>
    <mergeCell ref="E299:G299"/>
    <mergeCell ref="B294:D294"/>
    <mergeCell ref="E294:G294"/>
    <mergeCell ref="B295:D295"/>
    <mergeCell ref="E295:G295"/>
    <mergeCell ref="B297:D297"/>
    <mergeCell ref="E297:G297"/>
    <mergeCell ref="B288:D288"/>
    <mergeCell ref="E288:G288"/>
    <mergeCell ref="B289:D289"/>
    <mergeCell ref="E289:G289"/>
    <mergeCell ref="B292:D292"/>
    <mergeCell ref="E292:G292"/>
    <mergeCell ref="E291:G291"/>
    <mergeCell ref="B284:D284"/>
    <mergeCell ref="E284:G284"/>
    <mergeCell ref="B285:D285"/>
    <mergeCell ref="E285:G285"/>
    <mergeCell ref="B296:D296"/>
    <mergeCell ref="E296:G296"/>
    <mergeCell ref="B293:D293"/>
    <mergeCell ref="E293:G293"/>
    <mergeCell ref="B290:D290"/>
    <mergeCell ref="E290:G290"/>
    <mergeCell ref="B282:D282"/>
    <mergeCell ref="E282:G282"/>
    <mergeCell ref="B283:D283"/>
    <mergeCell ref="E283:G283"/>
    <mergeCell ref="B280:D280"/>
    <mergeCell ref="E280:G280"/>
    <mergeCell ref="B281:D281"/>
    <mergeCell ref="E281:G281"/>
    <mergeCell ref="B277:D277"/>
    <mergeCell ref="E277:G277"/>
    <mergeCell ref="B278:D278"/>
    <mergeCell ref="E278:G278"/>
    <mergeCell ref="B275:D275"/>
    <mergeCell ref="E275:G275"/>
    <mergeCell ref="B276:D276"/>
    <mergeCell ref="E276:G276"/>
    <mergeCell ref="E264:G264"/>
    <mergeCell ref="B272:D272"/>
    <mergeCell ref="E273:G273"/>
    <mergeCell ref="B268:D268"/>
    <mergeCell ref="E268:G268"/>
    <mergeCell ref="B270:D270"/>
    <mergeCell ref="E270:G270"/>
    <mergeCell ref="B269:D269"/>
    <mergeCell ref="E269:G269"/>
    <mergeCell ref="E262:G262"/>
    <mergeCell ref="E272:G272"/>
    <mergeCell ref="B273:D273"/>
    <mergeCell ref="B265:D265"/>
    <mergeCell ref="E265:G265"/>
    <mergeCell ref="B266:D266"/>
    <mergeCell ref="E266:G266"/>
    <mergeCell ref="B263:D263"/>
    <mergeCell ref="E263:G263"/>
    <mergeCell ref="B264:D264"/>
    <mergeCell ref="E257:G257"/>
    <mergeCell ref="B258:D258"/>
    <mergeCell ref="E258:G258"/>
    <mergeCell ref="B259:D259"/>
    <mergeCell ref="E259:G259"/>
    <mergeCell ref="B315:D315"/>
    <mergeCell ref="E315:G315"/>
    <mergeCell ref="B261:D261"/>
    <mergeCell ref="E261:G261"/>
    <mergeCell ref="B262:D262"/>
    <mergeCell ref="B242:D242"/>
    <mergeCell ref="E242:G242"/>
    <mergeCell ref="B249:D249"/>
    <mergeCell ref="B260:D260"/>
    <mergeCell ref="E260:G260"/>
    <mergeCell ref="B256:D256"/>
    <mergeCell ref="E256:G256"/>
    <mergeCell ref="B255:D255"/>
    <mergeCell ref="E255:G255"/>
    <mergeCell ref="B257:D257"/>
    <mergeCell ref="B254:D254"/>
    <mergeCell ref="E254:G254"/>
    <mergeCell ref="B252:D252"/>
    <mergeCell ref="E252:G252"/>
    <mergeCell ref="B253:D253"/>
    <mergeCell ref="E253:G253"/>
    <mergeCell ref="E250:G250"/>
    <mergeCell ref="B274:D274"/>
    <mergeCell ref="E274:G274"/>
    <mergeCell ref="B197:D197"/>
    <mergeCell ref="E197:G197"/>
    <mergeCell ref="B198:D198"/>
    <mergeCell ref="E198:G198"/>
    <mergeCell ref="B241:D241"/>
    <mergeCell ref="E231:G231"/>
    <mergeCell ref="E241:G241"/>
    <mergeCell ref="B235:D235"/>
    <mergeCell ref="E235:G235"/>
    <mergeCell ref="E267:G267"/>
    <mergeCell ref="B271:D271"/>
    <mergeCell ref="E271:G271"/>
    <mergeCell ref="B236:D236"/>
    <mergeCell ref="E236:G236"/>
    <mergeCell ref="B237:D237"/>
    <mergeCell ref="E237:G237"/>
    <mergeCell ref="B250:D250"/>
    <mergeCell ref="B190:D190"/>
    <mergeCell ref="E190:G190"/>
    <mergeCell ref="B194:D194"/>
    <mergeCell ref="E194:G194"/>
    <mergeCell ref="B192:D192"/>
    <mergeCell ref="E192:G192"/>
    <mergeCell ref="B182:D182"/>
    <mergeCell ref="E182:G182"/>
    <mergeCell ref="B180:D180"/>
    <mergeCell ref="E180:G180"/>
    <mergeCell ref="B181:D181"/>
    <mergeCell ref="E181:G181"/>
    <mergeCell ref="E179:G179"/>
    <mergeCell ref="B179:D179"/>
    <mergeCell ref="B173:D173"/>
    <mergeCell ref="E173:G173"/>
    <mergeCell ref="B174:D174"/>
    <mergeCell ref="E174:G174"/>
    <mergeCell ref="B177:D177"/>
    <mergeCell ref="E177:G177"/>
    <mergeCell ref="B178:D178"/>
    <mergeCell ref="E178:G178"/>
    <mergeCell ref="B169:D169"/>
    <mergeCell ref="E169:G169"/>
    <mergeCell ref="B170:D170"/>
    <mergeCell ref="E170:G170"/>
    <mergeCell ref="B168:D168"/>
    <mergeCell ref="E168:G168"/>
    <mergeCell ref="B165:D165"/>
    <mergeCell ref="E165:G165"/>
    <mergeCell ref="B166:D166"/>
    <mergeCell ref="E166:G166"/>
    <mergeCell ref="B167:D167"/>
    <mergeCell ref="E167:G167"/>
    <mergeCell ref="B164:D164"/>
    <mergeCell ref="E164:G164"/>
    <mergeCell ref="B162:D162"/>
    <mergeCell ref="E162:G162"/>
    <mergeCell ref="B163:D163"/>
    <mergeCell ref="E163:G163"/>
    <mergeCell ref="B160:D160"/>
    <mergeCell ref="E160:G160"/>
    <mergeCell ref="B161:D161"/>
    <mergeCell ref="E161:G161"/>
    <mergeCell ref="B158:D158"/>
    <mergeCell ref="E158:G158"/>
    <mergeCell ref="B159:D159"/>
    <mergeCell ref="E159:G159"/>
    <mergeCell ref="B157:D157"/>
    <mergeCell ref="E157:G157"/>
    <mergeCell ref="B154:D154"/>
    <mergeCell ref="E154:G154"/>
    <mergeCell ref="B155:D155"/>
    <mergeCell ref="E155:G155"/>
    <mergeCell ref="B153:D153"/>
    <mergeCell ref="E153:G153"/>
    <mergeCell ref="B151:D151"/>
    <mergeCell ref="E151:G151"/>
    <mergeCell ref="B156:D156"/>
    <mergeCell ref="E156:G156"/>
    <mergeCell ref="B149:D149"/>
    <mergeCell ref="E149:G149"/>
    <mergeCell ref="B147:D147"/>
    <mergeCell ref="E147:G147"/>
    <mergeCell ref="B152:D152"/>
    <mergeCell ref="E152:G152"/>
    <mergeCell ref="B150:D150"/>
    <mergeCell ref="E150:G150"/>
    <mergeCell ref="B148:D148"/>
    <mergeCell ref="E148:G148"/>
    <mergeCell ref="E132:G132"/>
    <mergeCell ref="B138:D138"/>
    <mergeCell ref="E138:G138"/>
    <mergeCell ref="B135:D135"/>
    <mergeCell ref="E135:G135"/>
    <mergeCell ref="B136:D136"/>
    <mergeCell ref="E136:G136"/>
    <mergeCell ref="E133:G133"/>
    <mergeCell ref="B134:D134"/>
    <mergeCell ref="E134:G134"/>
    <mergeCell ref="E129:G129"/>
    <mergeCell ref="B121:D121"/>
    <mergeCell ref="E121:G121"/>
    <mergeCell ref="B123:D123"/>
    <mergeCell ref="B128:D128"/>
    <mergeCell ref="E128:G128"/>
    <mergeCell ref="B131:D131"/>
    <mergeCell ref="E131:G131"/>
    <mergeCell ref="B132:D132"/>
    <mergeCell ref="B103:D103"/>
    <mergeCell ref="E103:G103"/>
    <mergeCell ref="B129:D129"/>
    <mergeCell ref="B122:D122"/>
    <mergeCell ref="E122:G122"/>
    <mergeCell ref="B124:D124"/>
    <mergeCell ref="B112:D112"/>
    <mergeCell ref="E112:G112"/>
    <mergeCell ref="E124:G124"/>
    <mergeCell ref="E123:G123"/>
    <mergeCell ref="B140:D140"/>
    <mergeCell ref="E140:G140"/>
    <mergeCell ref="B115:D115"/>
    <mergeCell ref="E115:G115"/>
    <mergeCell ref="B118:D118"/>
    <mergeCell ref="E118:G118"/>
    <mergeCell ref="B139:D139"/>
    <mergeCell ref="E139:G139"/>
    <mergeCell ref="B133:D133"/>
    <mergeCell ref="B137:D137"/>
    <mergeCell ref="E108:G108"/>
    <mergeCell ref="B109:D109"/>
    <mergeCell ref="E109:G109"/>
    <mergeCell ref="B114:D114"/>
    <mergeCell ref="E114:G114"/>
    <mergeCell ref="B110:D110"/>
    <mergeCell ref="E110:G110"/>
    <mergeCell ref="E137:G137"/>
    <mergeCell ref="B104:D104"/>
    <mergeCell ref="E104:G104"/>
    <mergeCell ref="B105:D105"/>
    <mergeCell ref="E105:G105"/>
    <mergeCell ref="B113:D113"/>
    <mergeCell ref="E113:G113"/>
    <mergeCell ref="B111:D111"/>
    <mergeCell ref="E111:G111"/>
    <mergeCell ref="B108:D108"/>
    <mergeCell ref="B82:D82"/>
    <mergeCell ref="E82:G82"/>
    <mergeCell ref="B84:D84"/>
    <mergeCell ref="E84:G84"/>
    <mergeCell ref="B89:D89"/>
    <mergeCell ref="E89:G89"/>
    <mergeCell ref="B83:D83"/>
    <mergeCell ref="E83:G83"/>
    <mergeCell ref="B87:D87"/>
    <mergeCell ref="E87:G87"/>
    <mergeCell ref="B80:D80"/>
    <mergeCell ref="E80:G80"/>
    <mergeCell ref="B81:D81"/>
    <mergeCell ref="E81:G81"/>
    <mergeCell ref="B78:D78"/>
    <mergeCell ref="E78:G78"/>
    <mergeCell ref="B79:D79"/>
    <mergeCell ref="E79:G79"/>
    <mergeCell ref="M12:M13"/>
    <mergeCell ref="B76:D76"/>
    <mergeCell ref="E76:G76"/>
    <mergeCell ref="B77:D77"/>
    <mergeCell ref="E77:G77"/>
    <mergeCell ref="B71:D71"/>
    <mergeCell ref="E71:G71"/>
    <mergeCell ref="B75:D75"/>
    <mergeCell ref="E75:G75"/>
    <mergeCell ref="E21:G21"/>
    <mergeCell ref="E14:G14"/>
    <mergeCell ref="B70:D70"/>
    <mergeCell ref="E70:G70"/>
    <mergeCell ref="B5:N11"/>
    <mergeCell ref="B12:D12"/>
    <mergeCell ref="E12:G13"/>
    <mergeCell ref="I12:I13"/>
    <mergeCell ref="J12:J13"/>
    <mergeCell ref="K12:K13"/>
    <mergeCell ref="L12:L13"/>
    <mergeCell ref="B338:D338"/>
    <mergeCell ref="E338:G338"/>
    <mergeCell ref="B302:D302"/>
    <mergeCell ref="E302:G302"/>
    <mergeCell ref="B334:D334"/>
    <mergeCell ref="E334:G334"/>
    <mergeCell ref="B332:D332"/>
    <mergeCell ref="E332:G332"/>
    <mergeCell ref="B306:D306"/>
    <mergeCell ref="E306:G306"/>
    <mergeCell ref="B425:D425"/>
    <mergeCell ref="E425:G425"/>
    <mergeCell ref="B421:D421"/>
    <mergeCell ref="E421:G421"/>
    <mergeCell ref="E424:G424"/>
    <mergeCell ref="B325:D325"/>
    <mergeCell ref="E325:G325"/>
    <mergeCell ref="B374:D374"/>
    <mergeCell ref="E374:G374"/>
    <mergeCell ref="B378:D378"/>
    <mergeCell ref="B228:D228"/>
    <mergeCell ref="E228:G228"/>
    <mergeCell ref="B229:D229"/>
    <mergeCell ref="B279:D279"/>
    <mergeCell ref="E279:G279"/>
    <mergeCell ref="E248:G248"/>
    <mergeCell ref="E229:G229"/>
    <mergeCell ref="B230:D230"/>
    <mergeCell ref="B245:D245"/>
    <mergeCell ref="B231:D231"/>
    <mergeCell ref="B357:D357"/>
    <mergeCell ref="E357:G357"/>
    <mergeCell ref="B368:D368"/>
    <mergeCell ref="B360:D360"/>
    <mergeCell ref="E360:G360"/>
    <mergeCell ref="B370:D370"/>
    <mergeCell ref="B362:D362"/>
    <mergeCell ref="E362:G362"/>
    <mergeCell ref="B364:D364"/>
    <mergeCell ref="E370:G370"/>
    <mergeCell ref="B379:D379"/>
    <mergeCell ref="E379:G379"/>
    <mergeCell ref="B375:D375"/>
    <mergeCell ref="E375:G375"/>
    <mergeCell ref="B376:D376"/>
    <mergeCell ref="E376:G376"/>
    <mergeCell ref="E378:G378"/>
    <mergeCell ref="B384:D384"/>
    <mergeCell ref="E384:G384"/>
    <mergeCell ref="B385:D385"/>
    <mergeCell ref="E385:G385"/>
    <mergeCell ref="B383:D383"/>
    <mergeCell ref="E383:G383"/>
    <mergeCell ref="B387:D387"/>
    <mergeCell ref="E387:G387"/>
    <mergeCell ref="B388:D388"/>
    <mergeCell ref="E388:G388"/>
    <mergeCell ref="B391:D391"/>
    <mergeCell ref="E391:G391"/>
    <mergeCell ref="B389:D389"/>
    <mergeCell ref="E389:G389"/>
    <mergeCell ref="E395:G395"/>
    <mergeCell ref="B398:D398"/>
    <mergeCell ref="E398:G398"/>
    <mergeCell ref="B420:D420"/>
    <mergeCell ref="E420:G420"/>
    <mergeCell ref="B416:D416"/>
    <mergeCell ref="B400:D400"/>
    <mergeCell ref="E400:G400"/>
    <mergeCell ref="B401:D401"/>
    <mergeCell ref="E401:G401"/>
    <mergeCell ref="E416:G416"/>
    <mergeCell ref="B412:D412"/>
    <mergeCell ref="B418:D418"/>
    <mergeCell ref="B402:D402"/>
    <mergeCell ref="E402:G402"/>
    <mergeCell ref="B403:D403"/>
    <mergeCell ref="E403:G403"/>
    <mergeCell ref="B405:D405"/>
    <mergeCell ref="E405:G405"/>
    <mergeCell ref="B414:D414"/>
    <mergeCell ref="E429:G429"/>
    <mergeCell ref="B434:D434"/>
    <mergeCell ref="E434:G434"/>
    <mergeCell ref="E431:G431"/>
    <mergeCell ref="E432:G432"/>
    <mergeCell ref="B432:D432"/>
    <mergeCell ref="B431:D431"/>
    <mergeCell ref="E436:G436"/>
    <mergeCell ref="B436:D436"/>
    <mergeCell ref="B25:D25"/>
    <mergeCell ref="E25:G25"/>
    <mergeCell ref="B26:D26"/>
    <mergeCell ref="E26:G26"/>
    <mergeCell ref="B433:D433"/>
    <mergeCell ref="E433:G433"/>
    <mergeCell ref="E435:G435"/>
    <mergeCell ref="B435:D435"/>
    <mergeCell ref="E96:G96"/>
    <mergeCell ref="B85:D85"/>
    <mergeCell ref="E85:G85"/>
    <mergeCell ref="B86:D86"/>
    <mergeCell ref="E86:G86"/>
    <mergeCell ref="B90:D90"/>
    <mergeCell ref="E90:G90"/>
    <mergeCell ref="B88:D88"/>
    <mergeCell ref="E88:G88"/>
    <mergeCell ref="E93:G93"/>
    <mergeCell ref="B143:D143"/>
    <mergeCell ref="E143:G143"/>
    <mergeCell ref="B142:D142"/>
    <mergeCell ref="E142:G142"/>
    <mergeCell ref="B146:D146"/>
    <mergeCell ref="E146:G146"/>
    <mergeCell ref="B145:D145"/>
    <mergeCell ref="E145:G145"/>
    <mergeCell ref="B186:D186"/>
    <mergeCell ref="E186:G186"/>
    <mergeCell ref="B193:D193"/>
    <mergeCell ref="E193:G193"/>
    <mergeCell ref="B199:D199"/>
    <mergeCell ref="E199:G199"/>
    <mergeCell ref="B187:D187"/>
    <mergeCell ref="E187:G187"/>
    <mergeCell ref="B191:D191"/>
    <mergeCell ref="E191:G191"/>
    <mergeCell ref="B200:D200"/>
    <mergeCell ref="E200:G200"/>
    <mergeCell ref="B201:D201"/>
    <mergeCell ref="E201:G201"/>
    <mergeCell ref="B204:D204"/>
    <mergeCell ref="E204:G204"/>
    <mergeCell ref="B202:D202"/>
    <mergeCell ref="E202:G202"/>
    <mergeCell ref="B208:D208"/>
    <mergeCell ref="E208:G208"/>
    <mergeCell ref="B225:D225"/>
    <mergeCell ref="E225:G225"/>
    <mergeCell ref="B226:D226"/>
    <mergeCell ref="E226:G226"/>
    <mergeCell ref="B209:D209"/>
    <mergeCell ref="E209:G209"/>
    <mergeCell ref="B210:D210"/>
    <mergeCell ref="E210:G210"/>
    <mergeCell ref="B205:D205"/>
    <mergeCell ref="E205:G205"/>
    <mergeCell ref="B206:D206"/>
    <mergeCell ref="E206:G206"/>
    <mergeCell ref="B207:D207"/>
    <mergeCell ref="E207:G207"/>
    <mergeCell ref="B211:D211"/>
    <mergeCell ref="E211:G211"/>
    <mergeCell ref="B212:D212"/>
    <mergeCell ref="E212:G212"/>
    <mergeCell ref="B213:D213"/>
    <mergeCell ref="E213:G213"/>
    <mergeCell ref="B214:D214"/>
    <mergeCell ref="E214:G214"/>
    <mergeCell ref="B238:D238"/>
    <mergeCell ref="E238:G238"/>
    <mergeCell ref="B239:D239"/>
    <mergeCell ref="E239:G239"/>
    <mergeCell ref="B215:D215"/>
    <mergeCell ref="E215:G215"/>
    <mergeCell ref="B216:D216"/>
    <mergeCell ref="E216:G216"/>
    <mergeCell ref="B287:D287"/>
    <mergeCell ref="E287:G287"/>
    <mergeCell ref="B311:D311"/>
    <mergeCell ref="E311:G311"/>
    <mergeCell ref="B361:D361"/>
    <mergeCell ref="E361:G361"/>
    <mergeCell ref="B356:D356"/>
    <mergeCell ref="E356:G356"/>
    <mergeCell ref="B353:D353"/>
    <mergeCell ref="E353:G353"/>
    <mergeCell ref="E364:G364"/>
    <mergeCell ref="B413:D413"/>
    <mergeCell ref="E413:G413"/>
    <mergeCell ref="B409:D409"/>
    <mergeCell ref="E409:G409"/>
    <mergeCell ref="B410:D410"/>
    <mergeCell ref="E410:G410"/>
    <mergeCell ref="B394:D394"/>
    <mergeCell ref="E394:G394"/>
    <mergeCell ref="B395:D395"/>
    <mergeCell ref="E414:G414"/>
    <mergeCell ref="B417:D417"/>
    <mergeCell ref="E417:G417"/>
    <mergeCell ref="B430:D430"/>
    <mergeCell ref="E430:G430"/>
    <mergeCell ref="B428:D428"/>
    <mergeCell ref="E428:G428"/>
    <mergeCell ref="B426:D426"/>
    <mergeCell ref="E426:G426"/>
    <mergeCell ref="B429:D429"/>
    <mergeCell ref="B475:D475"/>
    <mergeCell ref="E475:G475"/>
    <mergeCell ref="B62:D62"/>
    <mergeCell ref="E62:G62"/>
    <mergeCell ref="B63:D63"/>
    <mergeCell ref="E63:G63"/>
    <mergeCell ref="B64:D64"/>
    <mergeCell ref="E64:G64"/>
    <mergeCell ref="B130:D130"/>
    <mergeCell ref="E130:G130"/>
    <mergeCell ref="E24:G24"/>
    <mergeCell ref="B97:D97"/>
    <mergeCell ref="E97:G97"/>
    <mergeCell ref="B98:D98"/>
    <mergeCell ref="E98:G98"/>
    <mergeCell ref="B48:D48"/>
    <mergeCell ref="E48:G48"/>
    <mergeCell ref="B49:D49"/>
    <mergeCell ref="E49:G49"/>
    <mergeCell ref="B96:D96"/>
    <mergeCell ref="B217:D217"/>
    <mergeCell ref="E217:G217"/>
    <mergeCell ref="B218:D218"/>
    <mergeCell ref="E218:G218"/>
    <mergeCell ref="B219:D219"/>
    <mergeCell ref="E219:G219"/>
    <mergeCell ref="B222:D222"/>
    <mergeCell ref="E222:G222"/>
    <mergeCell ref="B220:D220"/>
    <mergeCell ref="E220:G220"/>
    <mergeCell ref="B221:D221"/>
    <mergeCell ref="E221:G221"/>
  </mergeCells>
  <printOptions/>
  <pageMargins left="0.39375" right="0.39375" top="0.7875" bottom="0.9840277777777778" header="0.5118055555555556" footer="0.5118055555555556"/>
  <pageSetup fitToHeight="0" horizontalDpi="600" verticalDpi="600" orientation="landscape" paperSize="9" r:id="rId1"/>
  <headerFooter alignWithMargins="0">
    <oddHeader>&amp;RZałącznik nr 3 do sprawozdania  z wykonania budżetu Gminy  za  rok 2011  (w złotych)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</cp:lastModifiedBy>
  <cp:lastPrinted>2012-03-30T06:34:37Z</cp:lastPrinted>
  <dcterms:created xsi:type="dcterms:W3CDTF">2007-08-28T00:13:44Z</dcterms:created>
  <dcterms:modified xsi:type="dcterms:W3CDTF">2012-03-30T07:03:29Z</dcterms:modified>
  <cp:category/>
  <cp:version/>
  <cp:contentType/>
  <cp:contentStatus/>
  <cp:revision>1</cp:revision>
</cp:coreProperties>
</file>