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2012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<sst xmlns="http://schemas.openxmlformats.org/spreadsheetml/2006/main" count="1004" uniqueCount="319">
  <si>
    <t>Klasyfikacja budżetowa</t>
  </si>
  <si>
    <t>Wyszczególnienie</t>
  </si>
  <si>
    <t>% 7:6</t>
  </si>
  <si>
    <t>Udział %     w wydatkach ogółem</t>
  </si>
  <si>
    <t>Dz.</t>
  </si>
  <si>
    <t>Rozdz.</t>
  </si>
  <si>
    <t>§</t>
  </si>
  <si>
    <t>010</t>
  </si>
  <si>
    <t>ROLNICTWO I  ŁOWIECTWO</t>
  </si>
  <si>
    <t>01030</t>
  </si>
  <si>
    <t>Izby rolnicze</t>
  </si>
  <si>
    <t>2850</t>
  </si>
  <si>
    <t>Wpłaty gmin na rzecz izb rolniczych w wysokości 2% uzyskanych wpływów z podatku rolnego</t>
  </si>
  <si>
    <t>-</t>
  </si>
  <si>
    <t>020</t>
  </si>
  <si>
    <t>LEŚNICTWO</t>
  </si>
  <si>
    <t>02001</t>
  </si>
  <si>
    <t>Gospodarka leśna</t>
  </si>
  <si>
    <t>4210</t>
  </si>
  <si>
    <t>Zakup materiałów i wyposażenia</t>
  </si>
  <si>
    <t>4300</t>
  </si>
  <si>
    <t>Zakup usług pozostałych</t>
  </si>
  <si>
    <t>500</t>
  </si>
  <si>
    <t>HANDEL</t>
  </si>
  <si>
    <t>50095</t>
  </si>
  <si>
    <t>Pozostała działalność</t>
  </si>
  <si>
    <t>4260</t>
  </si>
  <si>
    <t>Zakup energii</t>
  </si>
  <si>
    <t>600</t>
  </si>
  <si>
    <t>TRANSPORT I ŁĄCZNOŚĆ</t>
  </si>
  <si>
    <t>60016</t>
  </si>
  <si>
    <t>Drogi publiczne gminne</t>
  </si>
  <si>
    <t>3020</t>
  </si>
  <si>
    <t>Wydatki osobowe niezaliczane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</si>
  <si>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</si>
  <si>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</si>
  <si>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</si>
  <si>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</si>
  <si>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</si>
  <si>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</si>
  <si>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</si>
  <si>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</si>
  <si>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</si>
  <si>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</si>
  <si>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4270</t>
  </si>
  <si>
    <t>Zakup usług remontowych</t>
  </si>
  <si>
    <t>4430</t>
  </si>
  <si>
    <t>Różne opłaty i składki</t>
  </si>
  <si>
    <t>6050</t>
  </si>
  <si>
    <t>Wydatki inwestycyjne jednostek budżetowych</t>
  </si>
  <si>
    <t>6058</t>
  </si>
  <si>
    <t>6059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</si>
  <si>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</si>
  <si>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</si>
  <si>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</si>
  <si>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</si>
  <si>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</si>
  <si>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</si>
  <si>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</si>
  <si>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 xml:space="preserve">Gospodarka gruntami i nieruchomościami </t>
  </si>
  <si>
    <t>4520</t>
  </si>
  <si>
    <t>Opłaty na rzecz budzetów jednostek samorządu terytorialnego</t>
  </si>
  <si>
    <t>4610</t>
  </si>
  <si>
    <t>Koszty postępowania sądowego i prokuratorskiego</t>
  </si>
  <si>
    <t>Usuwanie skutków klęsk żywiołowych</t>
  </si>
  <si>
    <t>70095</t>
  </si>
  <si>
    <t>710</t>
  </si>
  <si>
    <t>DZIAŁALNOŚĆ USŁUGOWA</t>
  </si>
  <si>
    <t>71004</t>
  </si>
  <si>
    <t>Plany zagospodarowania przestrzennego</t>
  </si>
  <si>
    <t>71035</t>
  </si>
  <si>
    <t>4750</t>
  </si>
  <si>
    <t>Zakup akcesoriów komputerowych, w tym programów i licencji</t>
  </si>
  <si>
    <t>750</t>
  </si>
  <si>
    <t>ADMINISTRACJA PUBLICZNA</t>
  </si>
  <si>
    <t>75011</t>
  </si>
  <si>
    <t>Urzędy wojewódzkie</t>
  </si>
  <si>
    <t>75022</t>
  </si>
  <si>
    <t>Rady gmin (miast i  miast na prawach powiatu)</t>
  </si>
  <si>
    <t>3030</t>
  </si>
  <si>
    <t>Różne wydatki na rzecz osób fizycznych</t>
  </si>
  <si>
    <t>4410</t>
  </si>
  <si>
    <t>Podróżesłużbowe krajowe</t>
  </si>
  <si>
    <t>4740</t>
  </si>
  <si>
    <t>75023</t>
  </si>
  <si>
    <t>Urzędy gmin (miast i  miast na prawach powiatu)</t>
  </si>
  <si>
    <t>4140</t>
  </si>
  <si>
    <t>Wpłaty na Państwowy Fundusz Rehabilitacji Osób Niepełnospr.</t>
  </si>
  <si>
    <t>4280</t>
  </si>
  <si>
    <t>Zakup usług zdrowotnych</t>
  </si>
  <si>
    <t>4350</t>
  </si>
  <si>
    <t>Zakup usług dostepu do sieci internet</t>
  </si>
  <si>
    <t>4360</t>
  </si>
  <si>
    <t>Opłaty z tytułu zakupu usług telekomunik. telefonii komórkowej</t>
  </si>
  <si>
    <t>4370</t>
  </si>
  <si>
    <t>Opłaty z tytułu zakupu usług telekomunik. telefonii stacjonarnej</t>
  </si>
  <si>
    <t>4420</t>
  </si>
  <si>
    <t>Podróże służbowe zagraniczne</t>
  </si>
  <si>
    <t>4440</t>
  </si>
  <si>
    <t>Odpisy na zakładowy fundusz świadczeń socjalnych</t>
  </si>
  <si>
    <t>4580</t>
  </si>
  <si>
    <t>Pozostałe odsetki</t>
  </si>
  <si>
    <t>4700</t>
  </si>
  <si>
    <t>Szkolenia pracowników nieb. członkami korpusu służby cywilnej</t>
  </si>
  <si>
    <t>Wydatki   inwestycyjne jednostek budżetowych</t>
  </si>
  <si>
    <t>6060</t>
  </si>
  <si>
    <t>Wydatki na zakupy  inwestycyjne jednostek budżetowych</t>
  </si>
  <si>
    <t>75075</t>
  </si>
  <si>
    <t>Promocja jednostek samorządu terytorialnego</t>
  </si>
  <si>
    <t>3040</t>
  </si>
  <si>
    <t>75095</t>
  </si>
  <si>
    <t>751</t>
  </si>
  <si>
    <t>URZĘDY NACZELNYCH ORGANÓW WŁADZY PAŃSTWOWEJ, KONTROLI I OCHRONY PRAWA ORAZ SĄDOWNICTWA</t>
  </si>
  <si>
    <t>75101</t>
  </si>
  <si>
    <t>Urzędy nalczelnych organów władzy państwowej, kontroli                  i ochrony prawa</t>
  </si>
  <si>
    <t>754</t>
  </si>
  <si>
    <t>BEZPIECZEŃSTWO PUBLICZNE I OCHRONA PRZECIWPOŻAROWA</t>
  </si>
  <si>
    <t>75405</t>
  </si>
  <si>
    <t>3000</t>
  </si>
  <si>
    <t>Wpłaty jednostek na fundusz celowy</t>
  </si>
  <si>
    <t>75414</t>
  </si>
  <si>
    <t>Obrona cywilna</t>
  </si>
  <si>
    <t>75495</t>
  </si>
  <si>
    <t>756</t>
  </si>
  <si>
    <t>DOCHODY OD OSÓB PRAWNYCH, OD OSÓB FIZYCZNYCH I OD INNYCH JEDNOSTEK NIEPOSIADAJĄCYCH OSOBOWOŚCI PRAWNEJ ORAZ WYDATKI ZWIĄZANE Z ICH POBOREM</t>
  </si>
  <si>
    <t>75647</t>
  </si>
  <si>
    <t xml:space="preserve">Pobór podatków, opłat i nieopodatkowanych należności budżetowych 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</si>
  <si>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</si>
  <si>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</si>
  <si>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</si>
  <si>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</si>
  <si>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</si>
  <si>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j.s.t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</si>
  <si>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</si>
  <si>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</si>
  <si>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</si>
  <si>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</si>
  <si>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</si>
  <si>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</si>
  <si>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</si>
  <si>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</si>
  <si>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 xml:space="preserve">Rezerwy </t>
  </si>
  <si>
    <t>801</t>
  </si>
  <si>
    <t>OŚWIATA I WYCHOWANIE</t>
  </si>
  <si>
    <t>80101</t>
  </si>
  <si>
    <t>Szkoły podstawowe</t>
  </si>
  <si>
    <t>4240</t>
  </si>
  <si>
    <t>Zakup pomocy naukowych, dydaktycznych i książek</t>
  </si>
  <si>
    <t>4390</t>
  </si>
  <si>
    <t>Zakup usług obejmujących wykonanie ekspertyz, analiz,opinii</t>
  </si>
  <si>
    <t>Podróże służbowe krajowe</t>
  </si>
  <si>
    <t>Wydatki  inwestycyjne jednostek budżetowych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</si>
  <si>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</si>
  <si>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</si>
  <si>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</si>
  <si>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</si>
  <si>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</si>
  <si>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</si>
  <si>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</si>
  <si>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</si>
  <si>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80146</t>
  </si>
  <si>
    <t>Dokształacanie i doskonalenie nauczycieli</t>
  </si>
  <si>
    <t>80195</t>
  </si>
  <si>
    <t>851</t>
  </si>
  <si>
    <t>OCHRONA ZDROWIA</t>
  </si>
  <si>
    <t>85149</t>
  </si>
  <si>
    <t>85153</t>
  </si>
  <si>
    <t>Zwalczanie narkomanii</t>
  </si>
  <si>
    <t>2480</t>
  </si>
  <si>
    <t>Dotacja podmiotowa z budżetu dla samorządowej instyt.kultury</t>
  </si>
  <si>
    <t>85154</t>
  </si>
  <si>
    <t>Przeciwdziałanie alkoholizmowi</t>
  </si>
  <si>
    <t>852</t>
  </si>
  <si>
    <t>POMOC SPOŁECZNA</t>
  </si>
  <si>
    <t>85202</t>
  </si>
  <si>
    <t>4330</t>
  </si>
  <si>
    <t>85212</t>
  </si>
  <si>
    <t>Świadczenia rodzinne, zaliczka alimentacyjna oraz składki na ubezpieczenie emerytalne i rentowe z ubezpieczenia społecznego</t>
  </si>
  <si>
    <t>3110</t>
  </si>
  <si>
    <t>Świadczenia społeczne</t>
  </si>
  <si>
    <t>85213</t>
  </si>
  <si>
    <t>Składki na ubezpieczenie zdrowotne opłacane za osoby pobierające niektóre świadczenia z pomocy społecznej oraz niektóre świadczenia rodzinne</t>
  </si>
  <si>
    <t>4130</t>
  </si>
  <si>
    <t xml:space="preserve">Składki na ubezpieczenie zdrowotne </t>
  </si>
  <si>
    <t>85214</t>
  </si>
  <si>
    <t>Zasiłki i pomoc w naturze oraz składki na ubezpieczenie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</si>
  <si>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</si>
  <si>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</si>
  <si>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</si>
  <si>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</si>
  <si>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</si>
  <si>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</si>
  <si>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</si>
  <si>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</si>
  <si>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</si>
  <si>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</si>
  <si>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</si>
  <si>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</si>
  <si>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</si>
  <si>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</si>
  <si>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</si>
  <si>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</si>
  <si>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</si>
  <si>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</si>
  <si>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</si>
  <si>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</si>
  <si>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</si>
  <si>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</si>
  <si>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</si>
  <si>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</si>
  <si>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</si>
  <si>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</si>
  <si>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</si>
  <si>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Bibloteki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</si>
  <si>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</si>
  <si>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</si>
  <si>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</si>
  <si>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</si>
  <si>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926</t>
  </si>
  <si>
    <t>KULTURA FIZYCZNA I SPORT</t>
  </si>
  <si>
    <t>92601</t>
  </si>
  <si>
    <t>Obiekty sportowe</t>
  </si>
  <si>
    <t>01095</t>
  </si>
  <si>
    <t>Zakup materiałów papierniczych do sprzętu drukarskiego                         i urządzeń kserograficznych</t>
  </si>
  <si>
    <t>Zakup materiałów papierniczych do sprzętu drukarskiego                        i urządzeń kserograficznych</t>
  </si>
  <si>
    <t>Nagrody o charakterze szczególnym nie zaliczane do wynagrodzeń</t>
  </si>
  <si>
    <t>Komendy Powiatowe Policji</t>
  </si>
  <si>
    <t>Rozliczenia z tytułu poręczeń i gwarancji udzielonych przez Skarb Państwa lub jednostkę samorządu terytorialnego</t>
  </si>
  <si>
    <t>Wypłaty z tytułu poręczeń i gwarancji</t>
  </si>
  <si>
    <t>Zakup materiałów papierniczych do sprzętu drukarskiego                            i urządzeń kserograficznych</t>
  </si>
  <si>
    <t>2310</t>
  </si>
  <si>
    <t>Dotacje celowe przekazane gminie na zadania bieżące realizowane na podstawie porozumień (umów) między jednostkami samorządu terytorialnego</t>
  </si>
  <si>
    <t>2540</t>
  </si>
  <si>
    <t>Dotacja podmiotowa z budżetu dla n iepublicznej jednostki systemu oświaty</t>
  </si>
  <si>
    <t>Zakup materiałów papierniczych do sprzętu drukarskiego                             i urządzeń kserograficznych</t>
  </si>
  <si>
    <t>Programy polityki zdrowotnej</t>
  </si>
  <si>
    <t>Domy pomocy społecznej</t>
  </si>
  <si>
    <t>Zakup usług przez jednostki samorzadu terytrialonego od innych jednostek samorządu terytorialnego</t>
  </si>
  <si>
    <t>WYDATKI I PÓŁROCZE 09.xls — raport zgodności</t>
  </si>
  <si>
    <t>Uruchom na: 2009-08-17 12:19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</si>
  <si>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</si>
  <si>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</si>
  <si>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</si>
  <si>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</si>
  <si>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01008</t>
  </si>
  <si>
    <t>Melioracje wodne</t>
  </si>
  <si>
    <t>90078</t>
  </si>
  <si>
    <t>4309</t>
  </si>
  <si>
    <t>75107</t>
  </si>
  <si>
    <t>Wybory Prezydenta Rzeczypospolitej Polskiej</t>
  </si>
  <si>
    <t>8110</t>
  </si>
  <si>
    <t>Odsetki i dyskonto od skarbowych papierów wartościowych, kredytów i pożyczek oraz innych instrumentów finansowych, związanych z obsługą długu krajowego</t>
  </si>
  <si>
    <t>Odsetki od samorządowych papierów wartościowych lub zaciągniętych przez jednostkę samorządu terytorialnego kredytów i pożyczek</t>
  </si>
  <si>
    <t>Zadania w zakresie przeciwdziałania przemocy w rodzinie</t>
  </si>
  <si>
    <t>3119</t>
  </si>
  <si>
    <t>85216</t>
  </si>
  <si>
    <t>Zasiłki stałe</t>
  </si>
  <si>
    <t>4017</t>
  </si>
  <si>
    <t>4019</t>
  </si>
  <si>
    <t>4047</t>
  </si>
  <si>
    <t>4049</t>
  </si>
  <si>
    <t>4117</t>
  </si>
  <si>
    <t>4119</t>
  </si>
  <si>
    <t>4127</t>
  </si>
  <si>
    <t>4129</t>
  </si>
  <si>
    <t>4217</t>
  </si>
  <si>
    <t>4219</t>
  </si>
  <si>
    <t>4267</t>
  </si>
  <si>
    <t>4269</t>
  </si>
  <si>
    <t>4307</t>
  </si>
  <si>
    <t>4377</t>
  </si>
  <si>
    <t>4379</t>
  </si>
  <si>
    <t>4417</t>
  </si>
  <si>
    <t>4419</t>
  </si>
  <si>
    <t>90019</t>
  </si>
  <si>
    <t>Wpływy i wydatki związane z gromadzeniem środków z opłat i kar za korzystanie ze środowiska</t>
  </si>
  <si>
    <t>WYDATKI MAJĄTKOWE</t>
  </si>
  <si>
    <t>WYDATKI BIEŻĄCE</t>
  </si>
  <si>
    <t>RAZEM WYDATKI</t>
  </si>
  <si>
    <t>GOSPODARKA  MIESZKANIOWA</t>
  </si>
  <si>
    <t>6057</t>
  </si>
  <si>
    <t>Wykonanie za I półrocze roku 2011</t>
  </si>
  <si>
    <t>75056</t>
  </si>
  <si>
    <t>8090</t>
  </si>
  <si>
    <t>752</t>
  </si>
  <si>
    <t>75212</t>
  </si>
  <si>
    <t>OBRONA NARODOWA</t>
  </si>
  <si>
    <t>Pozostałe wydatki obronne</t>
  </si>
  <si>
    <t>4177</t>
  </si>
  <si>
    <t>4247</t>
  </si>
  <si>
    <t>3267</t>
  </si>
  <si>
    <t>Inne formy pomocy dla uczniów</t>
  </si>
  <si>
    <t>85415</t>
  </si>
  <si>
    <t>Pomoc materialna dla uczniów</t>
  </si>
  <si>
    <t>3240</t>
  </si>
  <si>
    <t>Stypendia dla uczniów</t>
  </si>
  <si>
    <t>60078</t>
  </si>
  <si>
    <t>Koszty emisji samorządowych papierów wartościowych oraz inne opłaty i prowizje</t>
  </si>
  <si>
    <t>Wykonanie planu wydatków  Gminy Jedlina-Zdrój za I półrocze roku 2012</t>
  </si>
  <si>
    <t>Plan po zmianach na 2012 rok</t>
  </si>
  <si>
    <t>Wykonanie za I półrocze roku 2012</t>
  </si>
  <si>
    <t>Spis powszechny i inne</t>
  </si>
  <si>
    <t>Składki na ubezoieczenia społeczne</t>
  </si>
  <si>
    <t>4179</t>
  </si>
  <si>
    <t>4570</t>
  </si>
  <si>
    <t>Odsetki od nieterminowych wpłat z tytułu pozostałych podatków i opłat</t>
  </si>
  <si>
    <t>2800</t>
  </si>
  <si>
    <t xml:space="preserve">Dotacja celowa otrzymana z budżetu przez pozostałe jednostki zaliczane do sektora finansów publicznych </t>
  </si>
  <si>
    <t>85205</t>
  </si>
  <si>
    <t>85206</t>
  </si>
  <si>
    <t>Wspieranie rodziny</t>
  </si>
  <si>
    <t>2910</t>
  </si>
  <si>
    <t xml:space="preserve">KULTURA FIZYCZNA </t>
  </si>
  <si>
    <t>92605</t>
  </si>
  <si>
    <t>Zadania w zakresie kultury fizycznej</t>
  </si>
  <si>
    <t>2580</t>
  </si>
  <si>
    <t>dotacja podmiotowa z budżetu dla jednostek niezaliczanych do sektora finansów publicznych</t>
  </si>
  <si>
    <t>Wpływy ze zwrotów dotacji oraz płatności, w tym wykorzystanych niezgodnie z przeznaczeniem lub z naruszeniem procedur , o których mowa w art.184 ustawy, pobranych nienależnie lub w nadmiernej wysokości</t>
  </si>
  <si>
    <t>Sporządziła:B.Czuba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</si>
</sst>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\,_z_ł_-;\-* #,##0.00\,_z_ł_-;_-* \-??\ _z_ł_-;_-@_-"/>
    <numFmt numFmtId="166" formatCode="#,##0.00_ ;\-#,##0.00\ "/>
  </numFmts>
  <fonts count="46">
    <font>
      <sz val="10"/>
      <name val="Arial"/>
      <family val="0"/>
    </font>
    <font>
      <b/>
      <sz val="18"/>
      <name val="Times New Roman"/>
      <family val="0"/>
    </font>
    <font>
      <b/>
      <sz val="2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9" fontId="0" fillId="0" borderId="10" xfId="52" applyFont="1" applyFill="1" applyBorder="1" applyAlignment="1" applyProtection="1">
      <alignment horizontal="center" vertical="center"/>
      <protection/>
    </xf>
    <xf numFmtId="10" fontId="5" fillId="33" borderId="11" xfId="52" applyNumberFormat="1" applyFont="1" applyFill="1" applyBorder="1" applyAlignment="1" applyProtection="1">
      <alignment horizontal="center" vertical="center"/>
      <protection/>
    </xf>
    <xf numFmtId="10" fontId="5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10" fontId="3" fillId="33" borderId="11" xfId="52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top"/>
    </xf>
    <xf numFmtId="9" fontId="3" fillId="0" borderId="10" xfId="52" applyFont="1" applyFill="1" applyBorder="1" applyAlignment="1" applyProtection="1">
      <alignment horizontal="center" vertical="center"/>
      <protection/>
    </xf>
    <xf numFmtId="10" fontId="6" fillId="0" borderId="11" xfId="52" applyNumberFormat="1" applyFont="1" applyFill="1" applyBorder="1" applyAlignment="1" applyProtection="1">
      <alignment horizontal="center" vertical="center"/>
      <protection/>
    </xf>
    <xf numFmtId="10" fontId="3" fillId="0" borderId="12" xfId="52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/>
    </xf>
    <xf numFmtId="1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top"/>
    </xf>
    <xf numFmtId="10" fontId="3" fillId="34" borderId="11" xfId="52" applyNumberFormat="1" applyFont="1" applyFill="1" applyBorder="1" applyAlignment="1" applyProtection="1">
      <alignment horizontal="center" vertical="center"/>
      <protection/>
    </xf>
    <xf numFmtId="10" fontId="5" fillId="34" borderId="11" xfId="0" applyNumberFormat="1" applyFont="1" applyFill="1" applyBorder="1" applyAlignment="1">
      <alignment horizontal="center" vertical="center"/>
    </xf>
    <xf numFmtId="10" fontId="5" fillId="34" borderId="11" xfId="52" applyNumberFormat="1" applyFont="1" applyFill="1" applyBorder="1" applyAlignment="1" applyProtection="1">
      <alignment horizontal="center" vertical="center"/>
      <protection/>
    </xf>
    <xf numFmtId="10" fontId="3" fillId="34" borderId="10" xfId="52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/>
    </xf>
    <xf numFmtId="9" fontId="3" fillId="34" borderId="11" xfId="52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9" fontId="8" fillId="0" borderId="0" xfId="0" applyNumberFormat="1" applyFont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/>
    </xf>
    <xf numFmtId="10" fontId="3" fillId="35" borderId="11" xfId="52" applyNumberFormat="1" applyFont="1" applyFill="1" applyBorder="1" applyAlignment="1" applyProtection="1">
      <alignment horizontal="center" vertical="center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34" borderId="18" xfId="0" applyNumberFormat="1" applyFont="1" applyFill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center" vertical="top"/>
    </xf>
    <xf numFmtId="4" fontId="3" fillId="36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10" fontId="3" fillId="35" borderId="14" xfId="52" applyNumberFormat="1" applyFont="1" applyFill="1" applyBorder="1" applyAlignment="1" applyProtection="1">
      <alignment horizontal="center" vertical="center"/>
      <protection/>
    </xf>
    <xf numFmtId="4" fontId="3" fillId="0" borderId="19" xfId="0" applyNumberFormat="1" applyFont="1" applyBorder="1" applyAlignment="1">
      <alignment horizontal="right" vertical="center"/>
    </xf>
    <xf numFmtId="10" fontId="3" fillId="34" borderId="14" xfId="52" applyNumberFormat="1" applyFont="1" applyFill="1" applyBorder="1" applyAlignment="1" applyProtection="1">
      <alignment horizontal="center" vertical="center"/>
      <protection/>
    </xf>
    <xf numFmtId="10" fontId="3" fillId="0" borderId="20" xfId="52" applyNumberFormat="1" applyFont="1" applyFill="1" applyBorder="1" applyAlignment="1" applyProtection="1">
      <alignment horizontal="center" vertical="center"/>
      <protection/>
    </xf>
    <xf numFmtId="10" fontId="3" fillId="0" borderId="21" xfId="52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top"/>
    </xf>
    <xf numFmtId="4" fontId="3" fillId="37" borderId="10" xfId="0" applyNumberFormat="1" applyFont="1" applyFill="1" applyBorder="1" applyAlignment="1">
      <alignment horizontal="right" vertical="center"/>
    </xf>
    <xf numFmtId="4" fontId="3" fillId="38" borderId="10" xfId="0" applyNumberFormat="1" applyFont="1" applyFill="1" applyBorder="1" applyAlignment="1">
      <alignment horizontal="right" vertical="center"/>
    </xf>
    <xf numFmtId="10" fontId="3" fillId="18" borderId="11" xfId="0" applyNumberFormat="1" applyFont="1" applyFill="1" applyBorder="1" applyAlignment="1">
      <alignment horizontal="center" vertical="top"/>
    </xf>
    <xf numFmtId="10" fontId="3" fillId="34" borderId="11" xfId="0" applyNumberFormat="1" applyFont="1" applyFill="1" applyBorder="1" applyAlignment="1">
      <alignment horizontal="center" vertical="top"/>
    </xf>
    <xf numFmtId="10" fontId="3" fillId="0" borderId="11" xfId="0" applyNumberFormat="1" applyFont="1" applyBorder="1" applyAlignment="1">
      <alignment horizontal="center" vertical="top"/>
    </xf>
    <xf numFmtId="10" fontId="3" fillId="12" borderId="11" xfId="0" applyNumberFormat="1" applyFont="1" applyFill="1" applyBorder="1" applyAlignment="1">
      <alignment horizontal="center" vertical="top"/>
    </xf>
    <xf numFmtId="10" fontId="3" fillId="34" borderId="21" xfId="52" applyNumberFormat="1" applyFont="1" applyFill="1" applyBorder="1" applyAlignment="1" applyProtection="1">
      <alignment horizontal="center" vertical="center"/>
      <protection/>
    </xf>
    <xf numFmtId="10" fontId="3" fillId="0" borderId="22" xfId="52" applyNumberFormat="1" applyFont="1" applyFill="1" applyBorder="1" applyAlignment="1" applyProtection="1">
      <alignment horizontal="center" vertical="center"/>
      <protection/>
    </xf>
    <xf numFmtId="10" fontId="5" fillId="0" borderId="12" xfId="52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Border="1" applyAlignment="1">
      <alignment horizontal="center" vertical="top"/>
    </xf>
    <xf numFmtId="0" fontId="3" fillId="8" borderId="10" xfId="0" applyFont="1" applyFill="1" applyBorder="1" applyAlignment="1">
      <alignment/>
    </xf>
    <xf numFmtId="4" fontId="3" fillId="8" borderId="10" xfId="0" applyNumberFormat="1" applyFont="1" applyFill="1" applyBorder="1" applyAlignment="1">
      <alignment horizontal="right" vertical="center"/>
    </xf>
    <xf numFmtId="10" fontId="3" fillId="8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/>
    </xf>
    <xf numFmtId="10" fontId="3" fillId="35" borderId="11" xfId="0" applyNumberFormat="1" applyFont="1" applyFill="1" applyBorder="1" applyAlignment="1">
      <alignment horizontal="center" vertical="top"/>
    </xf>
    <xf numFmtId="165" fontId="3" fillId="0" borderId="22" xfId="52" applyNumberFormat="1" applyFont="1" applyFill="1" applyBorder="1" applyAlignment="1" applyProtection="1">
      <alignment horizontal="center" vertical="center"/>
      <protection/>
    </xf>
    <xf numFmtId="10" fontId="3" fillId="0" borderId="23" xfId="52" applyNumberFormat="1" applyFont="1" applyFill="1" applyBorder="1" applyAlignment="1" applyProtection="1">
      <alignment horizontal="center" vertical="center"/>
      <protection/>
    </xf>
    <xf numFmtId="10" fontId="3" fillId="35" borderId="10" xfId="52" applyNumberFormat="1" applyFont="1" applyFill="1" applyBorder="1" applyAlignment="1" applyProtection="1">
      <alignment horizontal="center" vertical="center"/>
      <protection/>
    </xf>
    <xf numFmtId="1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34" borderId="23" xfId="0" applyFont="1" applyFill="1" applyBorder="1" applyAlignment="1">
      <alignment horizontal="center" vertical="top"/>
    </xf>
    <xf numFmtId="4" fontId="4" fillId="34" borderId="23" xfId="0" applyNumberFormat="1" applyFont="1" applyFill="1" applyBorder="1" applyAlignment="1">
      <alignment horizontal="right" vertical="center"/>
    </xf>
    <xf numFmtId="10" fontId="4" fillId="34" borderId="24" xfId="52" applyNumberFormat="1" applyFont="1" applyFill="1" applyBorder="1" applyAlignment="1" applyProtection="1">
      <alignment horizontal="center" vertical="center"/>
      <protection/>
    </xf>
    <xf numFmtId="10" fontId="4" fillId="34" borderId="25" xfId="52" applyNumberFormat="1" applyFont="1" applyFill="1" applyBorder="1" applyAlignment="1" applyProtection="1">
      <alignment horizontal="center" vertical="center"/>
      <protection/>
    </xf>
    <xf numFmtId="4" fontId="3" fillId="33" borderId="18" xfId="0" applyNumberFormat="1" applyFont="1" applyFill="1" applyBorder="1" applyAlignment="1">
      <alignment horizontal="right" vertical="center"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5" fillId="0" borderId="18" xfId="52" applyNumberFormat="1" applyFont="1" applyFill="1" applyBorder="1" applyAlignment="1" applyProtection="1">
      <alignment horizontal="center" vertical="center"/>
      <protection/>
    </xf>
    <xf numFmtId="10" fontId="5" fillId="0" borderId="10" xfId="52" applyNumberFormat="1" applyFont="1" applyFill="1" applyBorder="1" applyAlignment="1" applyProtection="1">
      <alignment horizontal="center" vertical="center"/>
      <protection/>
    </xf>
    <xf numFmtId="10" fontId="3" fillId="0" borderId="11" xfId="52" applyNumberFormat="1" applyFont="1" applyFill="1" applyBorder="1" applyAlignment="1" applyProtection="1">
      <alignment horizontal="center" vertical="center"/>
      <protection/>
    </xf>
    <xf numFmtId="10" fontId="3" fillId="34" borderId="22" xfId="52" applyNumberFormat="1" applyFont="1" applyFill="1" applyBorder="1" applyAlignment="1" applyProtection="1">
      <alignment horizontal="center" vertical="center"/>
      <protection/>
    </xf>
    <xf numFmtId="10" fontId="3" fillId="34" borderId="22" xfId="0" applyNumberFormat="1" applyFont="1" applyFill="1" applyBorder="1" applyAlignment="1">
      <alignment horizontal="center" vertical="top"/>
    </xf>
    <xf numFmtId="10" fontId="3" fillId="12" borderId="23" xfId="0" applyNumberFormat="1" applyFont="1" applyFill="1" applyBorder="1" applyAlignment="1">
      <alignment horizontal="center" vertical="top"/>
    </xf>
    <xf numFmtId="10" fontId="5" fillId="34" borderId="14" xfId="52" applyNumberFormat="1" applyFont="1" applyFill="1" applyBorder="1" applyAlignment="1" applyProtection="1">
      <alignment horizontal="center" vertical="center"/>
      <protection/>
    </xf>
    <xf numFmtId="10" fontId="5" fillId="33" borderId="14" xfId="52" applyNumberFormat="1" applyFont="1" applyFill="1" applyBorder="1" applyAlignment="1" applyProtection="1">
      <alignment horizontal="center" vertical="center"/>
      <protection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0" fontId="3" fillId="33" borderId="14" xfId="52" applyNumberFormat="1" applyFont="1" applyFill="1" applyBorder="1" applyAlignment="1" applyProtection="1">
      <alignment horizontal="center" vertical="center"/>
      <protection/>
    </xf>
    <xf numFmtId="10" fontId="3" fillId="0" borderId="18" xfId="52" applyNumberFormat="1" applyFont="1" applyFill="1" applyBorder="1" applyAlignment="1" applyProtection="1">
      <alignment horizontal="center" vertical="center"/>
      <protection/>
    </xf>
    <xf numFmtId="10" fontId="3" fillId="34" borderId="23" xfId="52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>
      <alignment/>
    </xf>
    <xf numFmtId="0" fontId="3" fillId="16" borderId="10" xfId="0" applyFont="1" applyFill="1" applyBorder="1" applyAlignment="1">
      <alignment horizontal="center" vertical="top"/>
    </xf>
    <xf numFmtId="166" fontId="4" fillId="16" borderId="10" xfId="0" applyNumberFormat="1" applyFont="1" applyFill="1" applyBorder="1" applyAlignment="1">
      <alignment horizontal="right" vertical="top"/>
    </xf>
    <xf numFmtId="10" fontId="4" fillId="16" borderId="11" xfId="0" applyNumberFormat="1" applyFont="1" applyFill="1" applyBorder="1" applyAlignment="1">
      <alignment horizontal="center" vertical="top"/>
    </xf>
    <xf numFmtId="10" fontId="5" fillId="18" borderId="10" xfId="52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Border="1" applyAlignment="1">
      <alignment horizontal="center" vertical="top"/>
    </xf>
    <xf numFmtId="10" fontId="3" fillId="0" borderId="26" xfId="0" applyNumberFormat="1" applyFont="1" applyBorder="1" applyAlignment="1">
      <alignment horizontal="center" vertical="top"/>
    </xf>
    <xf numFmtId="0" fontId="3" fillId="16" borderId="10" xfId="0" applyFont="1" applyFill="1" applyBorder="1" applyAlignment="1">
      <alignment horizontal="center" vertical="top"/>
    </xf>
    <xf numFmtId="4" fontId="4" fillId="16" borderId="10" xfId="0" applyNumberFormat="1" applyFont="1" applyFill="1" applyBorder="1" applyAlignment="1">
      <alignment horizontal="right" vertical="top"/>
    </xf>
    <xf numFmtId="0" fontId="3" fillId="39" borderId="10" xfId="0" applyFont="1" applyFill="1" applyBorder="1" applyAlignment="1">
      <alignment horizontal="center" vertical="top"/>
    </xf>
    <xf numFmtId="4" fontId="3" fillId="39" borderId="10" xfId="0" applyNumberFormat="1" applyFont="1" applyFill="1" applyBorder="1" applyAlignment="1">
      <alignment horizontal="right" vertical="center"/>
    </xf>
    <xf numFmtId="10" fontId="5" fillId="33" borderId="11" xfId="0" applyNumberFormat="1" applyFont="1" applyFill="1" applyBorder="1" applyAlignment="1">
      <alignment horizontal="center" vertical="center"/>
    </xf>
    <xf numFmtId="10" fontId="5" fillId="33" borderId="14" xfId="0" applyNumberFormat="1" applyFont="1" applyFill="1" applyBorder="1" applyAlignment="1">
      <alignment horizontal="center" vertical="center"/>
    </xf>
    <xf numFmtId="10" fontId="3" fillId="36" borderId="14" xfId="52" applyNumberFormat="1" applyFont="1" applyFill="1" applyBorder="1" applyAlignment="1" applyProtection="1">
      <alignment horizontal="center" vertical="center"/>
      <protection/>
    </xf>
    <xf numFmtId="10" fontId="3" fillId="18" borderId="14" xfId="52" applyNumberFormat="1" applyFont="1" applyFill="1" applyBorder="1" applyAlignment="1" applyProtection="1">
      <alignment horizontal="center" vertical="center"/>
      <protection/>
    </xf>
    <xf numFmtId="10" fontId="3" fillId="0" borderId="27" xfId="52" applyNumberFormat="1" applyFont="1" applyFill="1" applyBorder="1" applyAlignment="1" applyProtection="1">
      <alignment horizontal="center" vertical="center"/>
      <protection/>
    </xf>
    <xf numFmtId="10" fontId="3" fillId="36" borderId="14" xfId="52" applyNumberFormat="1" applyFont="1" applyFill="1" applyBorder="1" applyAlignment="1" applyProtection="1">
      <alignment horizontal="center" vertical="center"/>
      <protection/>
    </xf>
    <xf numFmtId="10" fontId="7" fillId="0" borderId="28" xfId="52" applyNumberFormat="1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10" fontId="3" fillId="33" borderId="30" xfId="52" applyNumberFormat="1" applyFont="1" applyFill="1" applyBorder="1" applyAlignment="1" applyProtection="1">
      <alignment horizontal="center" vertical="center"/>
      <protection/>
    </xf>
    <xf numFmtId="4" fontId="3" fillId="36" borderId="14" xfId="0" applyNumberFormat="1" applyFont="1" applyFill="1" applyBorder="1" applyAlignment="1">
      <alignment horizontal="right" vertical="center"/>
    </xf>
    <xf numFmtId="4" fontId="7" fillId="0" borderId="28" xfId="0" applyNumberFormat="1" applyFont="1" applyBorder="1" applyAlignment="1">
      <alignment horizontal="center" vertical="center"/>
    </xf>
    <xf numFmtId="4" fontId="3" fillId="35" borderId="18" xfId="0" applyNumberFormat="1" applyFont="1" applyFill="1" applyBorder="1" applyAlignment="1">
      <alignment horizontal="right" vertical="center"/>
    </xf>
    <xf numFmtId="10" fontId="3" fillId="35" borderId="21" xfId="0" applyNumberFormat="1" applyFont="1" applyFill="1" applyBorder="1" applyAlignment="1">
      <alignment horizontal="center" vertical="top"/>
    </xf>
    <xf numFmtId="10" fontId="3" fillId="35" borderId="14" xfId="0" applyNumberFormat="1" applyFont="1" applyFill="1" applyBorder="1" applyAlignment="1">
      <alignment horizontal="center" vertical="top"/>
    </xf>
    <xf numFmtId="4" fontId="3" fillId="39" borderId="18" xfId="0" applyNumberFormat="1" applyFont="1" applyFill="1" applyBorder="1" applyAlignment="1">
      <alignment horizontal="right" vertical="center"/>
    </xf>
    <xf numFmtId="10" fontId="3" fillId="40" borderId="14" xfId="0" applyNumberFormat="1" applyFont="1" applyFill="1" applyBorder="1" applyAlignment="1">
      <alignment horizontal="center" vertical="top"/>
    </xf>
    <xf numFmtId="10" fontId="3" fillId="34" borderId="18" xfId="52" applyNumberFormat="1" applyFont="1" applyFill="1" applyBorder="1" applyAlignment="1" applyProtection="1">
      <alignment horizontal="center" vertical="center"/>
      <protection/>
    </xf>
    <xf numFmtId="10" fontId="3" fillId="33" borderId="21" xfId="52" applyNumberFormat="1" applyFont="1" applyFill="1" applyBorder="1" applyAlignment="1" applyProtection="1">
      <alignment horizontal="center" vertical="center"/>
      <protection/>
    </xf>
    <xf numFmtId="10" fontId="5" fillId="0" borderId="14" xfId="52" applyNumberFormat="1" applyFont="1" applyFill="1" applyBorder="1" applyAlignment="1" applyProtection="1">
      <alignment horizontal="center" vertical="center"/>
      <protection/>
    </xf>
    <xf numFmtId="10" fontId="3" fillId="12" borderId="2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16" borderId="18" xfId="0" applyFont="1" applyFill="1" applyBorder="1" applyAlignment="1">
      <alignment horizontal="center" vertical="top"/>
    </xf>
    <xf numFmtId="0" fontId="3" fillId="16" borderId="31" xfId="0" applyFont="1" applyFill="1" applyBorder="1" applyAlignment="1">
      <alignment horizontal="center" vertical="top"/>
    </xf>
    <xf numFmtId="0" fontId="3" fillId="16" borderId="32" xfId="0" applyFont="1" applyFill="1" applyBorder="1" applyAlignment="1">
      <alignment horizontal="center" vertical="top"/>
    </xf>
    <xf numFmtId="0" fontId="9" fillId="16" borderId="18" xfId="0" applyFont="1" applyFill="1" applyBorder="1" applyAlignment="1">
      <alignment horizontal="center" vertical="top"/>
    </xf>
    <xf numFmtId="0" fontId="9" fillId="16" borderId="31" xfId="0" applyFont="1" applyFill="1" applyBorder="1" applyAlignment="1">
      <alignment horizontal="center" vertical="top"/>
    </xf>
    <xf numFmtId="0" fontId="9" fillId="16" borderId="32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left" vertical="top"/>
    </xf>
    <xf numFmtId="49" fontId="3" fillId="34" borderId="18" xfId="0" applyNumberFormat="1" applyFont="1" applyFill="1" applyBorder="1" applyAlignment="1">
      <alignment horizontal="right" vertical="top"/>
    </xf>
    <xf numFmtId="49" fontId="3" fillId="34" borderId="31" xfId="0" applyNumberFormat="1" applyFont="1" applyFill="1" applyBorder="1" applyAlignment="1">
      <alignment horizontal="right" vertical="top"/>
    </xf>
    <xf numFmtId="49" fontId="3" fillId="34" borderId="32" xfId="0" applyNumberFormat="1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left" vertical="top"/>
    </xf>
    <xf numFmtId="0" fontId="3" fillId="35" borderId="31" xfId="0" applyFont="1" applyFill="1" applyBorder="1" applyAlignment="1">
      <alignment horizontal="left" vertical="top"/>
    </xf>
    <xf numFmtId="0" fontId="3" fillId="35" borderId="32" xfId="0" applyFont="1" applyFill="1" applyBorder="1" applyAlignment="1">
      <alignment horizontal="left" vertical="top"/>
    </xf>
    <xf numFmtId="49" fontId="4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right" vertical="top"/>
    </xf>
    <xf numFmtId="49" fontId="4" fillId="34" borderId="18" xfId="0" applyNumberFormat="1" applyFont="1" applyFill="1" applyBorder="1" applyAlignment="1">
      <alignment horizontal="center" vertical="top"/>
    </xf>
    <xf numFmtId="49" fontId="4" fillId="34" borderId="31" xfId="0" applyNumberFormat="1" applyFont="1" applyFill="1" applyBorder="1" applyAlignment="1">
      <alignment horizontal="center" vertical="top"/>
    </xf>
    <xf numFmtId="49" fontId="4" fillId="34" borderId="32" xfId="0" applyNumberFormat="1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left" vertical="top"/>
    </xf>
    <xf numFmtId="0" fontId="4" fillId="34" borderId="31" xfId="0" applyFont="1" applyFill="1" applyBorder="1" applyAlignment="1">
      <alignment horizontal="left" vertical="top"/>
    </xf>
    <xf numFmtId="0" fontId="4" fillId="34" borderId="32" xfId="0" applyFont="1" applyFill="1" applyBorder="1" applyAlignment="1">
      <alignment horizontal="left" vertical="top"/>
    </xf>
    <xf numFmtId="0" fontId="3" fillId="16" borderId="18" xfId="0" applyFont="1" applyFill="1" applyBorder="1" applyAlignment="1">
      <alignment horizontal="center" vertical="top"/>
    </xf>
    <xf numFmtId="0" fontId="3" fillId="16" borderId="31" xfId="0" applyFont="1" applyFill="1" applyBorder="1" applyAlignment="1">
      <alignment horizontal="center" vertical="top"/>
    </xf>
    <xf numFmtId="0" fontId="3" fillId="16" borderId="32" xfId="0" applyFont="1" applyFill="1" applyBorder="1" applyAlignment="1">
      <alignment horizontal="center" vertical="top"/>
    </xf>
    <xf numFmtId="49" fontId="4" fillId="39" borderId="18" xfId="0" applyNumberFormat="1" applyFont="1" applyFill="1" applyBorder="1" applyAlignment="1">
      <alignment horizontal="center" vertical="top"/>
    </xf>
    <xf numFmtId="49" fontId="4" fillId="39" borderId="31" xfId="0" applyNumberFormat="1" applyFont="1" applyFill="1" applyBorder="1" applyAlignment="1">
      <alignment horizontal="center" vertical="top"/>
    </xf>
    <xf numFmtId="49" fontId="4" fillId="39" borderId="32" xfId="0" applyNumberFormat="1" applyFont="1" applyFill="1" applyBorder="1" applyAlignment="1">
      <alignment horizontal="center" vertical="top"/>
    </xf>
    <xf numFmtId="0" fontId="4" fillId="39" borderId="18" xfId="0" applyFont="1" applyFill="1" applyBorder="1" applyAlignment="1">
      <alignment horizontal="left" vertical="top"/>
    </xf>
    <xf numFmtId="0" fontId="4" fillId="39" borderId="31" xfId="0" applyFont="1" applyFill="1" applyBorder="1" applyAlignment="1">
      <alignment horizontal="left" vertical="top"/>
    </xf>
    <xf numFmtId="0" fontId="4" fillId="39" borderId="32" xfId="0" applyFont="1" applyFill="1" applyBorder="1" applyAlignment="1">
      <alignment horizontal="left" vertical="top"/>
    </xf>
    <xf numFmtId="49" fontId="3" fillId="39" borderId="18" xfId="0" applyNumberFormat="1" applyFont="1" applyFill="1" applyBorder="1" applyAlignment="1">
      <alignment horizontal="right" vertical="top"/>
    </xf>
    <xf numFmtId="49" fontId="3" fillId="39" borderId="31" xfId="0" applyNumberFormat="1" applyFont="1" applyFill="1" applyBorder="1" applyAlignment="1">
      <alignment horizontal="right" vertical="top"/>
    </xf>
    <xf numFmtId="49" fontId="3" fillId="39" borderId="32" xfId="0" applyNumberFormat="1" applyFont="1" applyFill="1" applyBorder="1" applyAlignment="1">
      <alignment horizontal="right" vertical="top"/>
    </xf>
    <xf numFmtId="0" fontId="3" fillId="39" borderId="18" xfId="0" applyFont="1" applyFill="1" applyBorder="1" applyAlignment="1">
      <alignment horizontal="left" vertical="top"/>
    </xf>
    <xf numFmtId="0" fontId="4" fillId="39" borderId="31" xfId="0" applyFont="1" applyFill="1" applyBorder="1" applyAlignment="1">
      <alignment horizontal="left" vertical="top"/>
    </xf>
    <xf numFmtId="0" fontId="4" fillId="39" borderId="32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justify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0" xfId="0" applyFont="1" applyBorder="1" applyAlignment="1">
      <alignment horizontal="justify" vertical="center"/>
    </xf>
    <xf numFmtId="0" fontId="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right" vertical="top"/>
    </xf>
    <xf numFmtId="0" fontId="3" fillId="34" borderId="18" xfId="0" applyFont="1" applyFill="1" applyBorder="1" applyAlignment="1">
      <alignment horizontal="left" vertical="top"/>
    </xf>
    <xf numFmtId="0" fontId="3" fillId="34" borderId="31" xfId="0" applyFont="1" applyFill="1" applyBorder="1" applyAlignment="1">
      <alignment horizontal="left" vertical="top"/>
    </xf>
    <xf numFmtId="0" fontId="3" fillId="34" borderId="32" xfId="0" applyFont="1" applyFill="1" applyBorder="1" applyAlignment="1">
      <alignment horizontal="left" vertical="top"/>
    </xf>
    <xf numFmtId="49" fontId="4" fillId="34" borderId="23" xfId="0" applyNumberFormat="1" applyFont="1" applyFill="1" applyBorder="1" applyAlignment="1">
      <alignment horizontal="center" vertical="top"/>
    </xf>
    <xf numFmtId="0" fontId="4" fillId="34" borderId="23" xfId="0" applyFont="1" applyFill="1" applyBorder="1" applyAlignment="1">
      <alignment horizontal="justify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justify" vertical="center"/>
    </xf>
    <xf numFmtId="0" fontId="4" fillId="34" borderId="10" xfId="0" applyFont="1" applyFill="1" applyBorder="1" applyAlignment="1">
      <alignment horizontal="justify" vertical="center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8" xfId="0" applyNumberFormat="1" applyFont="1" applyBorder="1" applyAlignment="1">
      <alignment horizontal="right" vertical="top"/>
    </xf>
    <xf numFmtId="49" fontId="3" fillId="0" borderId="31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justify" vertical="center"/>
    </xf>
    <xf numFmtId="0" fontId="3" fillId="0" borderId="31" xfId="0" applyFont="1" applyBorder="1" applyAlignment="1">
      <alignment horizontal="justify" vertical="center"/>
    </xf>
    <xf numFmtId="0" fontId="3" fillId="0" borderId="32" xfId="0" applyFont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top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justify" vertical="center"/>
    </xf>
    <xf numFmtId="0" fontId="3" fillId="0" borderId="31" xfId="0" applyFont="1" applyFill="1" applyBorder="1" applyAlignment="1">
      <alignment horizontal="justify" vertical="center"/>
    </xf>
    <xf numFmtId="0" fontId="3" fillId="0" borderId="32" xfId="0" applyFont="1" applyFill="1" applyBorder="1" applyAlignment="1">
      <alignment horizontal="justify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right" vertical="top"/>
    </xf>
    <xf numFmtId="49" fontId="3" fillId="35" borderId="31" xfId="0" applyNumberFormat="1" applyFont="1" applyFill="1" applyBorder="1" applyAlignment="1">
      <alignment horizontal="right" vertical="top"/>
    </xf>
    <xf numFmtId="49" fontId="3" fillId="35" borderId="32" xfId="0" applyNumberFormat="1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top"/>
    </xf>
    <xf numFmtId="49" fontId="3" fillId="0" borderId="31" xfId="0" applyNumberFormat="1" applyFont="1" applyBorder="1" applyAlignment="1">
      <alignment horizontal="right" vertical="top"/>
    </xf>
    <xf numFmtId="49" fontId="3" fillId="0" borderId="32" xfId="0" applyNumberFormat="1" applyFont="1" applyBorder="1" applyAlignment="1">
      <alignment horizontal="right" vertical="top"/>
    </xf>
    <xf numFmtId="0" fontId="4" fillId="34" borderId="18" xfId="0" applyFont="1" applyFill="1" applyBorder="1" applyAlignment="1">
      <alignment horizontal="center" vertical="justify"/>
    </xf>
    <xf numFmtId="0" fontId="4" fillId="34" borderId="31" xfId="0" applyFont="1" applyFill="1" applyBorder="1" applyAlignment="1">
      <alignment horizontal="center" vertical="justify"/>
    </xf>
    <xf numFmtId="0" fontId="4" fillId="34" borderId="32" xfId="0" applyFont="1" applyFill="1" applyBorder="1" applyAlignment="1">
      <alignment horizontal="center" vertical="justify"/>
    </xf>
    <xf numFmtId="0" fontId="4" fillId="36" borderId="33" xfId="0" applyFont="1" applyFill="1" applyBorder="1" applyAlignment="1">
      <alignment horizontal="left" vertical="center"/>
    </xf>
    <xf numFmtId="0" fontId="4" fillId="36" borderId="34" xfId="0" applyFont="1" applyFill="1" applyBorder="1" applyAlignment="1">
      <alignment horizontal="left" vertical="center"/>
    </xf>
    <xf numFmtId="0" fontId="4" fillId="36" borderId="35" xfId="0" applyFont="1" applyFill="1" applyBorder="1" applyAlignment="1">
      <alignment horizontal="left" vertical="center"/>
    </xf>
    <xf numFmtId="49" fontId="3" fillId="36" borderId="18" xfId="0" applyNumberFormat="1" applyFont="1" applyFill="1" applyBorder="1" applyAlignment="1">
      <alignment horizontal="right" vertical="top"/>
    </xf>
    <xf numFmtId="49" fontId="3" fillId="36" borderId="31" xfId="0" applyNumberFormat="1" applyFont="1" applyFill="1" applyBorder="1" applyAlignment="1">
      <alignment horizontal="right" vertical="top"/>
    </xf>
    <xf numFmtId="49" fontId="3" fillId="36" borderId="32" xfId="0" applyNumberFormat="1" applyFont="1" applyFill="1" applyBorder="1" applyAlignment="1">
      <alignment horizontal="right" vertical="top"/>
    </xf>
    <xf numFmtId="0" fontId="3" fillId="36" borderId="36" xfId="0" applyFont="1" applyFill="1" applyBorder="1" applyAlignment="1">
      <alignment horizontal="left" vertical="center" wrapText="1"/>
    </xf>
    <xf numFmtId="0" fontId="3" fillId="36" borderId="16" xfId="0" applyFont="1" applyFill="1" applyBorder="1" applyAlignment="1">
      <alignment horizontal="left" vertical="center" wrapText="1"/>
    </xf>
    <xf numFmtId="0" fontId="3" fillId="36" borderId="37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justify" vertical="center"/>
    </xf>
    <xf numFmtId="49" fontId="4" fillId="36" borderId="18" xfId="0" applyNumberFormat="1" applyFont="1" applyFill="1" applyBorder="1" applyAlignment="1">
      <alignment horizontal="center" vertical="top"/>
    </xf>
    <xf numFmtId="49" fontId="4" fillId="36" borderId="31" xfId="0" applyNumberFormat="1" applyFont="1" applyFill="1" applyBorder="1" applyAlignment="1">
      <alignment horizontal="center" vertical="top"/>
    </xf>
    <xf numFmtId="49" fontId="4" fillId="36" borderId="32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453"/>
  <sheetViews>
    <sheetView tabSelected="1" view="pageLayout" workbookViewId="0" topLeftCell="A404">
      <selection activeCell="I420" sqref="I420"/>
    </sheetView>
  </sheetViews>
  <sheetFormatPr defaultColWidth="9.00390625" defaultRowHeight="12.75"/>
  <cols>
    <col min="1" max="1" width="1.7109375" style="1" customWidth="1"/>
    <col min="2" max="2" width="4.8515625" style="1" customWidth="1"/>
    <col min="3" max="3" width="6.421875" style="1" customWidth="1"/>
    <col min="4" max="4" width="8.140625" style="1" customWidth="1"/>
    <col min="5" max="6" width="9.00390625" style="1" customWidth="1"/>
    <col min="7" max="7" width="32.28125" style="1" customWidth="1"/>
    <col min="8" max="8" width="0" style="1" hidden="1" customWidth="1"/>
    <col min="9" max="9" width="14.57421875" style="1" customWidth="1"/>
    <col min="10" max="10" width="14.7109375" style="1" customWidth="1"/>
    <col min="11" max="11" width="12.00390625" style="1" customWidth="1"/>
    <col min="12" max="12" width="9.28125" style="1" customWidth="1"/>
    <col min="13" max="13" width="9.7109375" style="1" customWidth="1"/>
    <col min="14" max="14" width="0" style="1" hidden="1" customWidth="1"/>
    <col min="15" max="17" width="10.140625" style="1" bestFit="1" customWidth="1"/>
    <col min="18" max="16384" width="9.00390625" style="1" customWidth="1"/>
  </cols>
  <sheetData>
    <row r="1" ht="4.5" customHeight="1"/>
    <row r="2" ht="12.75" customHeight="1" hidden="1"/>
    <row r="3" ht="12.75" hidden="1"/>
    <row r="4" ht="12.75" hidden="1"/>
    <row r="5" spans="2:14" ht="4.5" customHeight="1">
      <c r="B5" s="131" t="s">
        <v>298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2.75" customHeight="1" hidden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2:14" ht="12.75" customHeight="1" hidden="1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2:14" ht="12.75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2:14" ht="12.75"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2:14" ht="12.75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2.75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2:15" ht="46.5" customHeight="1">
      <c r="B12" s="133" t="s">
        <v>0</v>
      </c>
      <c r="C12" s="133"/>
      <c r="D12" s="133"/>
      <c r="E12" s="133" t="s">
        <v>1</v>
      </c>
      <c r="F12" s="133"/>
      <c r="G12" s="133"/>
      <c r="H12" s="3"/>
      <c r="I12" s="134" t="s">
        <v>281</v>
      </c>
      <c r="J12" s="134" t="s">
        <v>299</v>
      </c>
      <c r="K12" s="134" t="s">
        <v>300</v>
      </c>
      <c r="L12" s="135" t="s">
        <v>2</v>
      </c>
      <c r="M12" s="134" t="s">
        <v>3</v>
      </c>
      <c r="N12" s="4"/>
      <c r="O12" s="5"/>
    </row>
    <row r="13" spans="2:15" ht="12.75">
      <c r="B13" s="2" t="s">
        <v>4</v>
      </c>
      <c r="C13" s="2" t="s">
        <v>5</v>
      </c>
      <c r="D13" s="6" t="s">
        <v>6</v>
      </c>
      <c r="E13" s="133"/>
      <c r="F13" s="133"/>
      <c r="G13" s="133"/>
      <c r="H13" s="3"/>
      <c r="I13" s="134"/>
      <c r="J13" s="134"/>
      <c r="K13" s="134"/>
      <c r="L13" s="135"/>
      <c r="M13" s="134"/>
      <c r="N13" s="6"/>
      <c r="O13" s="5"/>
    </row>
    <row r="14" spans="2:13" ht="12.75">
      <c r="B14" s="7">
        <v>1</v>
      </c>
      <c r="C14" s="7">
        <v>2</v>
      </c>
      <c r="D14" s="7">
        <v>3</v>
      </c>
      <c r="E14" s="136">
        <v>4</v>
      </c>
      <c r="F14" s="136"/>
      <c r="G14" s="136"/>
      <c r="H14" s="7"/>
      <c r="I14" s="8">
        <v>5</v>
      </c>
      <c r="J14" s="8">
        <v>6</v>
      </c>
      <c r="K14" s="8">
        <v>7</v>
      </c>
      <c r="L14" s="9">
        <v>8</v>
      </c>
      <c r="M14" s="9">
        <v>9</v>
      </c>
    </row>
    <row r="15" spans="2:13" ht="30" customHeight="1">
      <c r="B15" s="137"/>
      <c r="C15" s="138"/>
      <c r="D15" s="139"/>
      <c r="E15" s="140" t="s">
        <v>276</v>
      </c>
      <c r="F15" s="141"/>
      <c r="G15" s="142"/>
      <c r="H15" s="99"/>
      <c r="I15" s="100">
        <f>SUM(I16,I19,I28,I35,I40,I45,I51,I54,I57,I66)</f>
        <v>1150085.52</v>
      </c>
      <c r="J15" s="100">
        <f>SUM(J16,J19,J28,J35,J40,J45,J51,J54,J57,J66)</f>
        <v>5699760</v>
      </c>
      <c r="K15" s="100">
        <f>SUM(K16,K19,K28,K35,K40,K45,K51,K54,K57,K66)</f>
        <v>3942361.4700000007</v>
      </c>
      <c r="L15" s="101">
        <f aca="true" t="shared" si="0" ref="L15:L47">K15/J15</f>
        <v>0.6916714861678388</v>
      </c>
      <c r="M15" s="101">
        <f>K15/K448</f>
        <v>0.3848944007864372</v>
      </c>
    </row>
    <row r="16" spans="2:13" ht="12.75">
      <c r="B16" s="143" t="s">
        <v>7</v>
      </c>
      <c r="C16" s="143"/>
      <c r="D16" s="143"/>
      <c r="E16" s="144" t="s">
        <v>8</v>
      </c>
      <c r="F16" s="144"/>
      <c r="G16" s="144"/>
      <c r="H16" s="4"/>
      <c r="I16" s="45">
        <f>SUM(I17)</f>
        <v>18.02</v>
      </c>
      <c r="J16" s="45">
        <f>SUM(J17:J17)</f>
        <v>0</v>
      </c>
      <c r="K16" s="45">
        <f>SUM(K17)</f>
        <v>0</v>
      </c>
      <c r="L16" s="102" t="s">
        <v>13</v>
      </c>
      <c r="M16" s="102" t="s">
        <v>13</v>
      </c>
    </row>
    <row r="17" spans="2:13" ht="12.75">
      <c r="B17" s="145" t="s">
        <v>244</v>
      </c>
      <c r="C17" s="145"/>
      <c r="D17" s="145"/>
      <c r="E17" s="146" t="s">
        <v>245</v>
      </c>
      <c r="F17" s="146"/>
      <c r="G17" s="146"/>
      <c r="H17" s="60"/>
      <c r="I17" s="61">
        <f>SUM(I18:I18)</f>
        <v>18.02</v>
      </c>
      <c r="J17" s="61">
        <f>SUM(J18)</f>
        <v>0</v>
      </c>
      <c r="K17" s="61">
        <f>SUM(K18)</f>
        <v>0</v>
      </c>
      <c r="L17" s="10" t="s">
        <v>13</v>
      </c>
      <c r="M17" s="10" t="s">
        <v>13</v>
      </c>
    </row>
    <row r="18" spans="2:13" ht="12.75">
      <c r="B18" s="147" t="s">
        <v>48</v>
      </c>
      <c r="C18" s="147"/>
      <c r="D18" s="147"/>
      <c r="E18" s="148" t="s">
        <v>49</v>
      </c>
      <c r="F18" s="148"/>
      <c r="G18" s="148"/>
      <c r="H18" s="52"/>
      <c r="I18" s="53">
        <v>18.02</v>
      </c>
      <c r="J18" s="53">
        <v>0</v>
      </c>
      <c r="K18" s="53">
        <v>0</v>
      </c>
      <c r="L18" s="10" t="s">
        <v>13</v>
      </c>
      <c r="M18" s="10" t="s">
        <v>13</v>
      </c>
    </row>
    <row r="19" spans="2:13" ht="12.75">
      <c r="B19" s="143" t="s">
        <v>28</v>
      </c>
      <c r="C19" s="143"/>
      <c r="D19" s="143"/>
      <c r="E19" s="144" t="s">
        <v>29</v>
      </c>
      <c r="F19" s="144"/>
      <c r="G19" s="144"/>
      <c r="H19" s="4"/>
      <c r="I19" s="45">
        <f>SUM(I20,I26)</f>
        <v>392355.15</v>
      </c>
      <c r="J19" s="45">
        <f>SUM(J20,J26)</f>
        <v>2405200</v>
      </c>
      <c r="K19" s="45">
        <f>SUM(K20,K26)</f>
        <v>2204277.33</v>
      </c>
      <c r="L19" s="63">
        <f t="shared" si="0"/>
        <v>0.9164632171960752</v>
      </c>
      <c r="M19" s="63">
        <f>K19/K448</f>
        <v>0.21520451854899994</v>
      </c>
    </row>
    <row r="20" spans="2:13" ht="12.75">
      <c r="B20" s="145" t="s">
        <v>30</v>
      </c>
      <c r="C20" s="145"/>
      <c r="D20" s="145"/>
      <c r="E20" s="146" t="s">
        <v>31</v>
      </c>
      <c r="F20" s="146"/>
      <c r="G20" s="146"/>
      <c r="H20" s="25"/>
      <c r="I20" s="46">
        <f>SUM(I21:I24)</f>
        <v>391476.15</v>
      </c>
      <c r="J20" s="46">
        <f>SUM(J21:J25)</f>
        <v>2282200</v>
      </c>
      <c r="K20" s="46">
        <f>SUM(K21:K25)</f>
        <v>2202849.41</v>
      </c>
      <c r="L20" s="64">
        <f t="shared" si="0"/>
        <v>0.9652306590132329</v>
      </c>
      <c r="M20" s="64">
        <f>K20/K448</f>
        <v>0.21506511012160098</v>
      </c>
    </row>
    <row r="21" spans="2:13" ht="12.75">
      <c r="B21" s="147" t="s">
        <v>48</v>
      </c>
      <c r="C21" s="147"/>
      <c r="D21" s="147"/>
      <c r="E21" s="148" t="s">
        <v>49</v>
      </c>
      <c r="F21" s="148"/>
      <c r="G21" s="148"/>
      <c r="H21" s="11"/>
      <c r="I21" s="47">
        <v>0</v>
      </c>
      <c r="J21" s="47">
        <v>60000</v>
      </c>
      <c r="K21" s="47">
        <v>0</v>
      </c>
      <c r="L21" s="65">
        <f t="shared" si="0"/>
        <v>0</v>
      </c>
      <c r="M21" s="64">
        <f>K21/K448</f>
        <v>0</v>
      </c>
    </row>
    <row r="22" spans="2:13" ht="12.75">
      <c r="B22" s="147" t="s">
        <v>50</v>
      </c>
      <c r="C22" s="147"/>
      <c r="D22" s="147"/>
      <c r="E22" s="148" t="s">
        <v>49</v>
      </c>
      <c r="F22" s="148"/>
      <c r="G22" s="148"/>
      <c r="H22" s="11"/>
      <c r="I22" s="47">
        <v>195349.01</v>
      </c>
      <c r="J22" s="47">
        <v>0</v>
      </c>
      <c r="K22" s="47">
        <v>0</v>
      </c>
      <c r="L22" s="10" t="s">
        <v>13</v>
      </c>
      <c r="M22" s="10" t="s">
        <v>13</v>
      </c>
    </row>
    <row r="23" spans="2:13" ht="12.75">
      <c r="B23" s="149" t="s">
        <v>280</v>
      </c>
      <c r="C23" s="150"/>
      <c r="D23" s="151"/>
      <c r="E23" s="148" t="s">
        <v>49</v>
      </c>
      <c r="F23" s="148"/>
      <c r="G23" s="148"/>
      <c r="H23" s="11"/>
      <c r="I23" s="47">
        <v>0</v>
      </c>
      <c r="J23" s="47">
        <v>1116700</v>
      </c>
      <c r="K23" s="47">
        <v>1108866.23</v>
      </c>
      <c r="L23" s="65">
        <f t="shared" si="0"/>
        <v>0.992984892988269</v>
      </c>
      <c r="M23" s="64">
        <f>K23/K448</f>
        <v>0.10825907426194625</v>
      </c>
    </row>
    <row r="24" spans="2:13" ht="12.75">
      <c r="B24" s="147" t="s">
        <v>51</v>
      </c>
      <c r="C24" s="147"/>
      <c r="D24" s="147"/>
      <c r="E24" s="148" t="s">
        <v>49</v>
      </c>
      <c r="F24" s="148"/>
      <c r="G24" s="148"/>
      <c r="H24" s="11"/>
      <c r="I24" s="47">
        <v>196127.14</v>
      </c>
      <c r="J24" s="47">
        <v>1099500</v>
      </c>
      <c r="K24" s="47">
        <v>1093983.18</v>
      </c>
      <c r="L24" s="65">
        <f t="shared" si="0"/>
        <v>0.9949824283765347</v>
      </c>
      <c r="M24" s="64">
        <f>K24/K448</f>
        <v>0.1068060358596547</v>
      </c>
    </row>
    <row r="25" spans="2:13" ht="12.75">
      <c r="B25" s="149" t="s">
        <v>105</v>
      </c>
      <c r="C25" s="150"/>
      <c r="D25" s="151"/>
      <c r="E25" s="152" t="s">
        <v>106</v>
      </c>
      <c r="F25" s="153"/>
      <c r="G25" s="154"/>
      <c r="H25" s="11"/>
      <c r="I25" s="47">
        <v>0</v>
      </c>
      <c r="J25" s="47">
        <v>6000</v>
      </c>
      <c r="K25" s="47">
        <v>0</v>
      </c>
      <c r="L25" s="65">
        <f t="shared" si="0"/>
        <v>0</v>
      </c>
      <c r="M25" s="64">
        <f>K25/K448</f>
        <v>0</v>
      </c>
    </row>
    <row r="26" spans="2:13" ht="12.75">
      <c r="B26" s="145" t="s">
        <v>296</v>
      </c>
      <c r="C26" s="145"/>
      <c r="D26" s="145"/>
      <c r="E26" s="146" t="s">
        <v>64</v>
      </c>
      <c r="F26" s="146"/>
      <c r="G26" s="146"/>
      <c r="H26" s="25"/>
      <c r="I26" s="46">
        <f>SUM(I27)</f>
        <v>879</v>
      </c>
      <c r="J26" s="46">
        <f>SUM(J27)</f>
        <v>123000</v>
      </c>
      <c r="K26" s="46">
        <f>SUM(K27)</f>
        <v>1427.92</v>
      </c>
      <c r="L26" s="64">
        <f>K26/J26</f>
        <v>0.011609105691056911</v>
      </c>
      <c r="M26" s="64">
        <f>K26/K448</f>
        <v>0.00013940842739896436</v>
      </c>
    </row>
    <row r="27" spans="2:13" ht="12.75">
      <c r="B27" s="147" t="s">
        <v>48</v>
      </c>
      <c r="C27" s="147"/>
      <c r="D27" s="147"/>
      <c r="E27" s="148" t="s">
        <v>49</v>
      </c>
      <c r="F27" s="148"/>
      <c r="G27" s="148"/>
      <c r="H27" s="11"/>
      <c r="I27" s="47">
        <v>879</v>
      </c>
      <c r="J27" s="47">
        <v>123000</v>
      </c>
      <c r="K27" s="47">
        <v>1427.92</v>
      </c>
      <c r="L27" s="65">
        <f>K27/J27</f>
        <v>0.011609105691056911</v>
      </c>
      <c r="M27" s="65">
        <f>K27/K448</f>
        <v>0.00013940842739896436</v>
      </c>
    </row>
    <row r="28" spans="2:13" ht="12.75">
      <c r="B28" s="143" t="s">
        <v>52</v>
      </c>
      <c r="C28" s="143"/>
      <c r="D28" s="143"/>
      <c r="E28" s="144" t="s">
        <v>53</v>
      </c>
      <c r="F28" s="144"/>
      <c r="G28" s="144"/>
      <c r="H28" s="4"/>
      <c r="I28" s="45">
        <f>SUM(I29)</f>
        <v>551679.75</v>
      </c>
      <c r="J28" s="45">
        <f>SUM(J29)</f>
        <v>1376400</v>
      </c>
      <c r="K28" s="45">
        <f>SUM(K29)</f>
        <v>904610.14</v>
      </c>
      <c r="L28" s="66">
        <f t="shared" si="0"/>
        <v>0.657229104911363</v>
      </c>
      <c r="M28" s="66">
        <f>K28/K448</f>
        <v>0.08831746668339752</v>
      </c>
    </row>
    <row r="29" spans="2:13" ht="12.75">
      <c r="B29" s="145" t="s">
        <v>54</v>
      </c>
      <c r="C29" s="145"/>
      <c r="D29" s="145"/>
      <c r="E29" s="146" t="s">
        <v>55</v>
      </c>
      <c r="F29" s="146"/>
      <c r="G29" s="146"/>
      <c r="H29" s="25"/>
      <c r="I29" s="46">
        <f>SUM(I30:I33)</f>
        <v>551679.75</v>
      </c>
      <c r="J29" s="46">
        <f>SUM(J30:J34)</f>
        <v>1376400</v>
      </c>
      <c r="K29" s="46">
        <f>SUM(K30:K34)</f>
        <v>904610.14</v>
      </c>
      <c r="L29" s="64">
        <f t="shared" si="0"/>
        <v>0.657229104911363</v>
      </c>
      <c r="M29" s="64">
        <f>K29/K448</f>
        <v>0.08831746668339752</v>
      </c>
    </row>
    <row r="30" spans="2:13" ht="12.75">
      <c r="B30" s="147" t="s">
        <v>48</v>
      </c>
      <c r="C30" s="147"/>
      <c r="D30" s="147"/>
      <c r="E30" s="148" t="s">
        <v>49</v>
      </c>
      <c r="F30" s="148"/>
      <c r="G30" s="148"/>
      <c r="H30" s="11"/>
      <c r="I30" s="47">
        <v>0</v>
      </c>
      <c r="J30" s="47">
        <v>60000</v>
      </c>
      <c r="K30" s="47">
        <v>0</v>
      </c>
      <c r="L30" s="65">
        <f>K30/J30</f>
        <v>0</v>
      </c>
      <c r="M30" s="65">
        <f>K30/K448</f>
        <v>0</v>
      </c>
    </row>
    <row r="31" spans="2:13" ht="12.75">
      <c r="B31" s="149" t="s">
        <v>280</v>
      </c>
      <c r="C31" s="150"/>
      <c r="D31" s="151"/>
      <c r="E31" s="152" t="s">
        <v>49</v>
      </c>
      <c r="F31" s="153"/>
      <c r="G31" s="154"/>
      <c r="H31" s="11"/>
      <c r="I31" s="47">
        <v>0</v>
      </c>
      <c r="J31" s="47">
        <v>803000</v>
      </c>
      <c r="K31" s="47">
        <v>607671.4</v>
      </c>
      <c r="L31" s="65">
        <f>K31/J31</f>
        <v>0.7567514321295143</v>
      </c>
      <c r="M31" s="65">
        <f>K31/K448</f>
        <v>0.05932721318374071</v>
      </c>
    </row>
    <row r="32" spans="2:13" ht="12.75">
      <c r="B32" s="147" t="s">
        <v>50</v>
      </c>
      <c r="C32" s="147"/>
      <c r="D32" s="147"/>
      <c r="E32" s="148" t="s">
        <v>49</v>
      </c>
      <c r="F32" s="148"/>
      <c r="G32" s="148"/>
      <c r="H32" s="11"/>
      <c r="I32" s="47">
        <v>297763.85</v>
      </c>
      <c r="J32" s="47">
        <v>0</v>
      </c>
      <c r="K32" s="47">
        <v>0</v>
      </c>
      <c r="L32" s="10" t="s">
        <v>13</v>
      </c>
      <c r="M32" s="10" t="s">
        <v>13</v>
      </c>
    </row>
    <row r="33" spans="2:13" ht="12.75">
      <c r="B33" s="147" t="s">
        <v>51</v>
      </c>
      <c r="C33" s="147"/>
      <c r="D33" s="147"/>
      <c r="E33" s="148" t="s">
        <v>49</v>
      </c>
      <c r="F33" s="148"/>
      <c r="G33" s="148"/>
      <c r="H33" s="11"/>
      <c r="I33" s="47">
        <v>253915.9</v>
      </c>
      <c r="J33" s="47">
        <v>502000</v>
      </c>
      <c r="K33" s="47">
        <v>291049.5</v>
      </c>
      <c r="L33" s="65">
        <f t="shared" si="0"/>
        <v>0.5797798804780876</v>
      </c>
      <c r="M33" s="65">
        <f>K33/K448</f>
        <v>0.028415284532925425</v>
      </c>
    </row>
    <row r="34" spans="2:13" ht="12.75">
      <c r="B34" s="149" t="s">
        <v>105</v>
      </c>
      <c r="C34" s="150"/>
      <c r="D34" s="151"/>
      <c r="E34" s="152" t="s">
        <v>106</v>
      </c>
      <c r="F34" s="153"/>
      <c r="G34" s="154"/>
      <c r="H34" s="11"/>
      <c r="I34" s="47">
        <v>0</v>
      </c>
      <c r="J34" s="47">
        <v>11400</v>
      </c>
      <c r="K34" s="47">
        <v>5889.24</v>
      </c>
      <c r="L34" s="65">
        <f t="shared" si="0"/>
        <v>0.5166</v>
      </c>
      <c r="M34" s="65">
        <f>K34/K448</f>
        <v>0.0005749689667313832</v>
      </c>
    </row>
    <row r="35" spans="2:13" ht="12.75">
      <c r="B35" s="155" t="s">
        <v>56</v>
      </c>
      <c r="C35" s="155"/>
      <c r="D35" s="155"/>
      <c r="E35" s="156" t="s">
        <v>279</v>
      </c>
      <c r="F35" s="156"/>
      <c r="G35" s="156"/>
      <c r="H35" s="71"/>
      <c r="I35" s="72">
        <f>SUM(I36)</f>
        <v>0</v>
      </c>
      <c r="J35" s="72">
        <f>SUM(J36)</f>
        <v>1063400</v>
      </c>
      <c r="K35" s="72">
        <f>SUM(K36)</f>
        <v>219232.26</v>
      </c>
      <c r="L35" s="73">
        <f>K35/J35</f>
        <v>0.20616161369193156</v>
      </c>
      <c r="M35" s="73">
        <f>K35/K448</f>
        <v>0.02140373732542501</v>
      </c>
    </row>
    <row r="36" spans="2:13" ht="12.75">
      <c r="B36" s="145" t="s">
        <v>58</v>
      </c>
      <c r="C36" s="145"/>
      <c r="D36" s="145"/>
      <c r="E36" s="157" t="s">
        <v>59</v>
      </c>
      <c r="F36" s="157"/>
      <c r="G36" s="157"/>
      <c r="H36" s="74"/>
      <c r="I36" s="51">
        <f>SUM(I38:I39)</f>
        <v>0</v>
      </c>
      <c r="J36" s="51">
        <f>SUM(J37:J39)</f>
        <v>1063400</v>
      </c>
      <c r="K36" s="51">
        <f>SUM(K37:K39)</f>
        <v>219232.26</v>
      </c>
      <c r="L36" s="75">
        <f>K36/J36</f>
        <v>0.20616161369193156</v>
      </c>
      <c r="M36" s="75">
        <f>K36/K448</f>
        <v>0.02140373732542501</v>
      </c>
    </row>
    <row r="37" spans="2:13" ht="12.75">
      <c r="B37" s="158" t="s">
        <v>48</v>
      </c>
      <c r="C37" s="159"/>
      <c r="D37" s="160"/>
      <c r="E37" s="161" t="s">
        <v>49</v>
      </c>
      <c r="F37" s="162"/>
      <c r="G37" s="163"/>
      <c r="H37" s="74"/>
      <c r="I37" s="51">
        <v>0</v>
      </c>
      <c r="J37" s="51">
        <v>150000</v>
      </c>
      <c r="K37" s="51">
        <v>0</v>
      </c>
      <c r="L37" s="123">
        <f>K37/J37</f>
        <v>0</v>
      </c>
      <c r="M37" s="123">
        <f>K37/K448</f>
        <v>0</v>
      </c>
    </row>
    <row r="38" spans="2:13" ht="12.75">
      <c r="B38" s="147" t="s">
        <v>280</v>
      </c>
      <c r="C38" s="147"/>
      <c r="D38" s="147"/>
      <c r="E38" s="148" t="s">
        <v>49</v>
      </c>
      <c r="F38" s="148"/>
      <c r="G38" s="148"/>
      <c r="H38" s="74"/>
      <c r="I38" s="51">
        <v>0</v>
      </c>
      <c r="J38" s="51">
        <v>342600</v>
      </c>
      <c r="K38" s="122">
        <v>128908.54</v>
      </c>
      <c r="L38" s="124">
        <f>K38/J38:J41</f>
        <v>0.37626544074722706</v>
      </c>
      <c r="M38" s="124">
        <f>K38/K448</f>
        <v>0.012585394727783413</v>
      </c>
    </row>
    <row r="39" spans="2:13" ht="12.75">
      <c r="B39" s="147" t="s">
        <v>51</v>
      </c>
      <c r="C39" s="147"/>
      <c r="D39" s="147"/>
      <c r="E39" s="148" t="s">
        <v>49</v>
      </c>
      <c r="F39" s="148"/>
      <c r="G39" s="148"/>
      <c r="H39" s="74"/>
      <c r="I39" s="51">
        <v>0</v>
      </c>
      <c r="J39" s="51">
        <v>570800</v>
      </c>
      <c r="K39" s="122">
        <v>90323.72</v>
      </c>
      <c r="L39" s="124">
        <f>K39/J39</f>
        <v>0.15824057463209532</v>
      </c>
      <c r="M39" s="124">
        <f>K39/K448</f>
        <v>0.008818342597641594</v>
      </c>
    </row>
    <row r="40" spans="2:13" ht="12.75">
      <c r="B40" s="143" t="s">
        <v>66</v>
      </c>
      <c r="C40" s="143"/>
      <c r="D40" s="143"/>
      <c r="E40" s="144" t="s">
        <v>67</v>
      </c>
      <c r="F40" s="144"/>
      <c r="G40" s="144"/>
      <c r="H40" s="4"/>
      <c r="I40" s="45">
        <f>SUM(I41,I43)</f>
        <v>38029.76</v>
      </c>
      <c r="J40" s="45">
        <f>SUM(J41,J43)</f>
        <v>117500</v>
      </c>
      <c r="K40" s="62">
        <f>SUM(K41,K43)</f>
        <v>22312.4</v>
      </c>
      <c r="L40" s="66">
        <f t="shared" si="0"/>
        <v>0.1898927659574468</v>
      </c>
      <c r="M40" s="66">
        <f>K40/K448</f>
        <v>0.0021783689530902655</v>
      </c>
    </row>
    <row r="41" spans="2:13" ht="12.75">
      <c r="B41" s="145" t="s">
        <v>68</v>
      </c>
      <c r="C41" s="145"/>
      <c r="D41" s="145"/>
      <c r="E41" s="146" t="s">
        <v>69</v>
      </c>
      <c r="F41" s="146"/>
      <c r="G41" s="146"/>
      <c r="H41" s="25"/>
      <c r="I41" s="46">
        <f>SUM(I42)</f>
        <v>38029.76</v>
      </c>
      <c r="J41" s="46">
        <f>SUM(J42)</f>
        <v>87500</v>
      </c>
      <c r="K41" s="46">
        <f>SUM(K42)</f>
        <v>22312.4</v>
      </c>
      <c r="L41" s="64">
        <f t="shared" si="0"/>
        <v>0.25499885714285714</v>
      </c>
      <c r="M41" s="64">
        <f>K41/K448</f>
        <v>0.0021783689530902655</v>
      </c>
    </row>
    <row r="42" spans="2:13" ht="12.75">
      <c r="B42" s="147" t="s">
        <v>48</v>
      </c>
      <c r="C42" s="147"/>
      <c r="D42" s="147"/>
      <c r="E42" s="148" t="s">
        <v>49</v>
      </c>
      <c r="F42" s="148"/>
      <c r="G42" s="148"/>
      <c r="H42" s="11"/>
      <c r="I42" s="47">
        <v>38029.76</v>
      </c>
      <c r="J42" s="47">
        <v>87500</v>
      </c>
      <c r="K42" s="47">
        <v>22312.4</v>
      </c>
      <c r="L42" s="65">
        <f t="shared" si="0"/>
        <v>0.25499885714285714</v>
      </c>
      <c r="M42" s="65">
        <f>K42/K448</f>
        <v>0.0021783689530902655</v>
      </c>
    </row>
    <row r="43" spans="2:13" ht="12.75">
      <c r="B43" s="145" t="s">
        <v>70</v>
      </c>
      <c r="C43" s="145"/>
      <c r="D43" s="145"/>
      <c r="E43" s="146" t="s">
        <v>25</v>
      </c>
      <c r="F43" s="146"/>
      <c r="G43" s="146"/>
      <c r="H43" s="25"/>
      <c r="I43" s="46">
        <f>SUM(I44)</f>
        <v>0</v>
      </c>
      <c r="J43" s="46">
        <f>SUM(J44)</f>
        <v>30000</v>
      </c>
      <c r="K43" s="46">
        <f>SUM(K44)</f>
        <v>0</v>
      </c>
      <c r="L43" s="64">
        <f t="shared" si="0"/>
        <v>0</v>
      </c>
      <c r="M43" s="64">
        <f>K43/K448</f>
        <v>0</v>
      </c>
    </row>
    <row r="44" spans="2:13" ht="12.75">
      <c r="B44" s="147" t="s">
        <v>48</v>
      </c>
      <c r="C44" s="147"/>
      <c r="D44" s="147"/>
      <c r="E44" s="148" t="s">
        <v>49</v>
      </c>
      <c r="F44" s="148"/>
      <c r="G44" s="148"/>
      <c r="H44" s="11"/>
      <c r="I44" s="47">
        <v>0</v>
      </c>
      <c r="J44" s="47">
        <v>30000</v>
      </c>
      <c r="K44" s="47">
        <v>0</v>
      </c>
      <c r="L44" s="65">
        <f t="shared" si="0"/>
        <v>0</v>
      </c>
      <c r="M44" s="65">
        <f>K44/K448</f>
        <v>0</v>
      </c>
    </row>
    <row r="45" spans="2:13" ht="12.75">
      <c r="B45" s="143" t="s">
        <v>73</v>
      </c>
      <c r="C45" s="143"/>
      <c r="D45" s="143"/>
      <c r="E45" s="144" t="s">
        <v>74</v>
      </c>
      <c r="F45" s="144"/>
      <c r="G45" s="144"/>
      <c r="H45" s="4"/>
      <c r="I45" s="45">
        <f>SUM(I46)</f>
        <v>0</v>
      </c>
      <c r="J45" s="45">
        <f>SUM(J46,J48)</f>
        <v>107260</v>
      </c>
      <c r="K45" s="45">
        <f>SUM(K46)</f>
        <v>2000</v>
      </c>
      <c r="L45" s="91">
        <f t="shared" si="0"/>
        <v>0.018646280067126608</v>
      </c>
      <c r="M45" s="91">
        <f>K45/K448</f>
        <v>0.00019526083730035904</v>
      </c>
    </row>
    <row r="46" spans="2:13" ht="12.75">
      <c r="B46" s="145" t="s">
        <v>84</v>
      </c>
      <c r="C46" s="145"/>
      <c r="D46" s="145"/>
      <c r="E46" s="146" t="s">
        <v>85</v>
      </c>
      <c r="F46" s="146"/>
      <c r="G46" s="146"/>
      <c r="H46" s="25"/>
      <c r="I46" s="46">
        <f>SUM(I47:I47)</f>
        <v>0</v>
      </c>
      <c r="J46" s="46">
        <f>SUM(J47:J47)</f>
        <v>24600</v>
      </c>
      <c r="K46" s="46">
        <f>SUM(K47:K47)</f>
        <v>2000</v>
      </c>
      <c r="L46" s="90">
        <f t="shared" si="0"/>
        <v>0.08130081300813008</v>
      </c>
      <c r="M46" s="90">
        <f>K46/K448</f>
        <v>0.00019526083730035904</v>
      </c>
    </row>
    <row r="47" spans="2:13" ht="12.75">
      <c r="B47" s="147" t="s">
        <v>105</v>
      </c>
      <c r="C47" s="147"/>
      <c r="D47" s="147"/>
      <c r="E47" s="148" t="s">
        <v>106</v>
      </c>
      <c r="F47" s="148"/>
      <c r="G47" s="148"/>
      <c r="H47" s="11"/>
      <c r="I47" s="47">
        <v>0</v>
      </c>
      <c r="J47" s="47">
        <v>24600</v>
      </c>
      <c r="K47" s="47">
        <v>2000</v>
      </c>
      <c r="L47" s="70">
        <f t="shared" si="0"/>
        <v>0.08130081300813008</v>
      </c>
      <c r="M47" s="70">
        <f>K47/K448</f>
        <v>0.00019526083730035904</v>
      </c>
    </row>
    <row r="48" spans="2:13" ht="12.75">
      <c r="B48" s="164" t="s">
        <v>107</v>
      </c>
      <c r="C48" s="165"/>
      <c r="D48" s="166"/>
      <c r="E48" s="167" t="s">
        <v>108</v>
      </c>
      <c r="F48" s="168"/>
      <c r="G48" s="169"/>
      <c r="H48" s="11"/>
      <c r="I48" s="47">
        <v>0</v>
      </c>
      <c r="J48" s="47">
        <f>SUM(J49,J50)</f>
        <v>82660</v>
      </c>
      <c r="K48" s="47">
        <f>SUM(K49:K50)</f>
        <v>0</v>
      </c>
      <c r="L48" s="103">
        <f>K48/J48</f>
        <v>0</v>
      </c>
      <c r="M48" s="104">
        <f>K48/K448</f>
        <v>0</v>
      </c>
    </row>
    <row r="49" spans="2:13" ht="12.75">
      <c r="B49" s="170" t="s">
        <v>280</v>
      </c>
      <c r="C49" s="171"/>
      <c r="D49" s="172"/>
      <c r="E49" s="148" t="s">
        <v>49</v>
      </c>
      <c r="F49" s="148"/>
      <c r="G49" s="148"/>
      <c r="H49" s="11"/>
      <c r="I49" s="47">
        <v>0</v>
      </c>
      <c r="J49" s="47">
        <v>63640</v>
      </c>
      <c r="K49" s="47">
        <v>0</v>
      </c>
      <c r="L49" s="103">
        <f>K49/J49</f>
        <v>0</v>
      </c>
      <c r="M49" s="103">
        <f>K49/K448</f>
        <v>0</v>
      </c>
    </row>
    <row r="50" spans="2:13" ht="12.75">
      <c r="B50" s="170" t="s">
        <v>51</v>
      </c>
      <c r="C50" s="171"/>
      <c r="D50" s="172"/>
      <c r="E50" s="148" t="s">
        <v>49</v>
      </c>
      <c r="F50" s="148"/>
      <c r="G50" s="148"/>
      <c r="H50" s="11"/>
      <c r="I50" s="47">
        <v>0</v>
      </c>
      <c r="J50" s="47">
        <v>19020</v>
      </c>
      <c r="K50" s="47">
        <v>0</v>
      </c>
      <c r="L50" s="103">
        <f>K50/J50</f>
        <v>0</v>
      </c>
      <c r="M50" s="103">
        <f>K50/K448</f>
        <v>0</v>
      </c>
    </row>
    <row r="51" spans="2:13" ht="12.75">
      <c r="B51" s="143" t="s">
        <v>142</v>
      </c>
      <c r="C51" s="143"/>
      <c r="D51" s="143"/>
      <c r="E51" s="144" t="s">
        <v>143</v>
      </c>
      <c r="F51" s="144"/>
      <c r="G51" s="144"/>
      <c r="H51" s="4"/>
      <c r="I51" s="45">
        <f aca="true" t="shared" si="1" ref="I51:K52">SUM(I52)</f>
        <v>0</v>
      </c>
      <c r="J51" s="45">
        <f t="shared" si="1"/>
        <v>0</v>
      </c>
      <c r="K51" s="45">
        <f t="shared" si="1"/>
        <v>0</v>
      </c>
      <c r="L51" s="102" t="s">
        <v>13</v>
      </c>
      <c r="M51" s="102" t="s">
        <v>13</v>
      </c>
    </row>
    <row r="52" spans="2:13" ht="12.75">
      <c r="B52" s="145" t="s">
        <v>144</v>
      </c>
      <c r="C52" s="145"/>
      <c r="D52" s="145"/>
      <c r="E52" s="146" t="s">
        <v>145</v>
      </c>
      <c r="F52" s="146"/>
      <c r="G52" s="146"/>
      <c r="H52" s="25"/>
      <c r="I52" s="46">
        <f t="shared" si="1"/>
        <v>0</v>
      </c>
      <c r="J52" s="46">
        <f t="shared" si="1"/>
        <v>0</v>
      </c>
      <c r="K52" s="46">
        <f t="shared" si="1"/>
        <v>0</v>
      </c>
      <c r="L52" s="10" t="s">
        <v>13</v>
      </c>
      <c r="M52" s="10" t="s">
        <v>13</v>
      </c>
    </row>
    <row r="53" spans="2:13" ht="12.75">
      <c r="B53" s="147" t="s">
        <v>48</v>
      </c>
      <c r="C53" s="147"/>
      <c r="D53" s="147"/>
      <c r="E53" s="148" t="s">
        <v>151</v>
      </c>
      <c r="F53" s="148"/>
      <c r="G53" s="148"/>
      <c r="H53" s="11"/>
      <c r="I53" s="47">
        <v>0</v>
      </c>
      <c r="J53" s="47">
        <v>0</v>
      </c>
      <c r="K53" s="47">
        <v>0</v>
      </c>
      <c r="L53" s="10" t="s">
        <v>13</v>
      </c>
      <c r="M53" s="10" t="s">
        <v>13</v>
      </c>
    </row>
    <row r="54" spans="2:13" ht="12.75">
      <c r="B54" s="143" t="s">
        <v>172</v>
      </c>
      <c r="C54" s="143"/>
      <c r="D54" s="143"/>
      <c r="E54" s="144" t="s">
        <v>173</v>
      </c>
      <c r="F54" s="144"/>
      <c r="G54" s="144"/>
      <c r="H54" s="4"/>
      <c r="I54" s="45">
        <f aca="true" t="shared" si="2" ref="I54:K55">SUM(I55)</f>
        <v>0</v>
      </c>
      <c r="J54" s="45">
        <f t="shared" si="2"/>
        <v>40000</v>
      </c>
      <c r="K54" s="45">
        <f t="shared" si="2"/>
        <v>18.02</v>
      </c>
      <c r="L54" s="66">
        <f aca="true" t="shared" si="3" ref="L54:L61">K54/J54</f>
        <v>0.0004505</v>
      </c>
      <c r="M54" s="66">
        <f>K54/K448</f>
        <v>1.759300144076235E-06</v>
      </c>
    </row>
    <row r="55" spans="2:13" ht="12.75">
      <c r="B55" s="145" t="s">
        <v>188</v>
      </c>
      <c r="C55" s="145"/>
      <c r="D55" s="145"/>
      <c r="E55" s="146" t="s">
        <v>189</v>
      </c>
      <c r="F55" s="146"/>
      <c r="G55" s="146"/>
      <c r="H55" s="25"/>
      <c r="I55" s="46">
        <f t="shared" si="2"/>
        <v>0</v>
      </c>
      <c r="J55" s="46">
        <f t="shared" si="2"/>
        <v>40000</v>
      </c>
      <c r="K55" s="46">
        <f t="shared" si="2"/>
        <v>18.02</v>
      </c>
      <c r="L55" s="64">
        <f t="shared" si="3"/>
        <v>0.0004505</v>
      </c>
      <c r="M55" s="64">
        <f>K55/K448</f>
        <v>1.759300144076235E-06</v>
      </c>
    </row>
    <row r="56" spans="2:13" ht="12.75">
      <c r="B56" s="147" t="s">
        <v>48</v>
      </c>
      <c r="C56" s="147"/>
      <c r="D56" s="147"/>
      <c r="E56" s="148" t="s">
        <v>151</v>
      </c>
      <c r="F56" s="148"/>
      <c r="G56" s="148"/>
      <c r="H56" s="11"/>
      <c r="I56" s="47">
        <v>0</v>
      </c>
      <c r="J56" s="47">
        <v>40000</v>
      </c>
      <c r="K56" s="47">
        <v>18.02</v>
      </c>
      <c r="L56" s="65">
        <f t="shared" si="3"/>
        <v>0.0004505</v>
      </c>
      <c r="M56" s="65">
        <f>K56/K448</f>
        <v>1.759300144076235E-06</v>
      </c>
    </row>
    <row r="57" spans="2:13" ht="12.75">
      <c r="B57" s="143" t="s">
        <v>195</v>
      </c>
      <c r="C57" s="143"/>
      <c r="D57" s="143"/>
      <c r="E57" s="173" t="s">
        <v>196</v>
      </c>
      <c r="F57" s="173"/>
      <c r="G57" s="173"/>
      <c r="H57" s="4"/>
      <c r="I57" s="45">
        <f>SUM(I58,I62,I64)</f>
        <v>167972.24</v>
      </c>
      <c r="J57" s="45">
        <f>SUM(J58,J62,J64)</f>
        <v>590000</v>
      </c>
      <c r="K57" s="45">
        <f>SUM(K58,K62,K64)</f>
        <v>589911.3200000001</v>
      </c>
      <c r="L57" s="66">
        <f t="shared" si="3"/>
        <v>0.9998496949152543</v>
      </c>
      <c r="M57" s="66">
        <f>K57/K448</f>
        <v>0.057593289138080025</v>
      </c>
    </row>
    <row r="58" spans="2:13" ht="12.75">
      <c r="B58" s="145" t="s">
        <v>197</v>
      </c>
      <c r="C58" s="145"/>
      <c r="D58" s="145"/>
      <c r="E58" s="146" t="s">
        <v>198</v>
      </c>
      <c r="F58" s="146"/>
      <c r="G58" s="146"/>
      <c r="H58" s="25"/>
      <c r="I58" s="46">
        <f>SUM(I59:I61)</f>
        <v>153187.74</v>
      </c>
      <c r="J58" s="46">
        <f>SUM(J59:J61)</f>
        <v>590000</v>
      </c>
      <c r="K58" s="46">
        <f>SUM(K59:K61)</f>
        <v>589911.3200000001</v>
      </c>
      <c r="L58" s="64">
        <f t="shared" si="3"/>
        <v>0.9998496949152543</v>
      </c>
      <c r="M58" s="64">
        <f>K58/K448</f>
        <v>0.057593289138080025</v>
      </c>
    </row>
    <row r="59" spans="2:13" ht="12.75">
      <c r="B59" s="147" t="s">
        <v>48</v>
      </c>
      <c r="C59" s="147"/>
      <c r="D59" s="147"/>
      <c r="E59" s="148" t="s">
        <v>151</v>
      </c>
      <c r="F59" s="148"/>
      <c r="G59" s="148"/>
      <c r="H59" s="25"/>
      <c r="I59" s="51">
        <v>0</v>
      </c>
      <c r="J59" s="51">
        <v>0</v>
      </c>
      <c r="K59" s="51">
        <v>0</v>
      </c>
      <c r="L59" s="10" t="s">
        <v>13</v>
      </c>
      <c r="M59" s="10" t="s">
        <v>13</v>
      </c>
    </row>
    <row r="60" spans="2:13" ht="12.75">
      <c r="B60" s="147" t="s">
        <v>280</v>
      </c>
      <c r="C60" s="147"/>
      <c r="D60" s="147"/>
      <c r="E60" s="148" t="s">
        <v>151</v>
      </c>
      <c r="F60" s="148"/>
      <c r="G60" s="148"/>
      <c r="H60" s="11"/>
      <c r="I60" s="47">
        <v>90000</v>
      </c>
      <c r="J60" s="47">
        <v>298200</v>
      </c>
      <c r="K60" s="47">
        <v>298178.88</v>
      </c>
      <c r="L60" s="65">
        <f>K60/J60</f>
        <v>0.9999291750503019</v>
      </c>
      <c r="M60" s="65">
        <f>K60/K448</f>
        <v>0.029111328887041644</v>
      </c>
    </row>
    <row r="61" spans="2:13" ht="12.75">
      <c r="B61" s="147" t="s">
        <v>51</v>
      </c>
      <c r="C61" s="147"/>
      <c r="D61" s="147"/>
      <c r="E61" s="148" t="s">
        <v>151</v>
      </c>
      <c r="F61" s="148"/>
      <c r="G61" s="148"/>
      <c r="H61" s="11"/>
      <c r="I61" s="47">
        <v>63187.74</v>
      </c>
      <c r="J61" s="47">
        <v>291800</v>
      </c>
      <c r="K61" s="47">
        <v>291732.44</v>
      </c>
      <c r="L61" s="65">
        <f t="shared" si="3"/>
        <v>0.9997684715558602</v>
      </c>
      <c r="M61" s="65">
        <f>K61/K448</f>
        <v>0.028481960251038378</v>
      </c>
    </row>
    <row r="62" spans="2:13" ht="12.75">
      <c r="B62" s="145" t="s">
        <v>205</v>
      </c>
      <c r="C62" s="145"/>
      <c r="D62" s="145"/>
      <c r="E62" s="146" t="s">
        <v>206</v>
      </c>
      <c r="F62" s="146"/>
      <c r="G62" s="146"/>
      <c r="H62" s="25"/>
      <c r="I62" s="46">
        <f>SUM(I63:I63)</f>
        <v>24.5</v>
      </c>
      <c r="J62" s="46">
        <f>SUM(J63:J63)</f>
        <v>0</v>
      </c>
      <c r="K62" s="46">
        <f>SUM(K63:K63)</f>
        <v>0</v>
      </c>
      <c r="L62" s="10" t="s">
        <v>13</v>
      </c>
      <c r="M62" s="10" t="s">
        <v>13</v>
      </c>
    </row>
    <row r="63" spans="2:13" ht="12.75">
      <c r="B63" s="174" t="s">
        <v>48</v>
      </c>
      <c r="C63" s="174"/>
      <c r="D63" s="174"/>
      <c r="E63" s="148" t="s">
        <v>104</v>
      </c>
      <c r="F63" s="148"/>
      <c r="G63" s="148"/>
      <c r="H63" s="11"/>
      <c r="I63" s="47">
        <v>24.5</v>
      </c>
      <c r="J63" s="47">
        <v>0</v>
      </c>
      <c r="K63" s="47">
        <v>0</v>
      </c>
      <c r="L63" s="10" t="s">
        <v>13</v>
      </c>
      <c r="M63" s="10" t="s">
        <v>13</v>
      </c>
    </row>
    <row r="64" spans="2:13" ht="12.75">
      <c r="B64" s="145" t="s">
        <v>246</v>
      </c>
      <c r="C64" s="145"/>
      <c r="D64" s="145"/>
      <c r="E64" s="146" t="s">
        <v>64</v>
      </c>
      <c r="F64" s="146"/>
      <c r="G64" s="146"/>
      <c r="H64" s="11"/>
      <c r="I64" s="46">
        <f>SUM(I65)</f>
        <v>14760</v>
      </c>
      <c r="J64" s="46">
        <f>SUM(J65)</f>
        <v>0</v>
      </c>
      <c r="K64" s="46">
        <f>SUM(K65)</f>
        <v>0</v>
      </c>
      <c r="L64" s="10" t="s">
        <v>13</v>
      </c>
      <c r="M64" s="10" t="s">
        <v>13</v>
      </c>
    </row>
    <row r="65" spans="2:13" ht="12.75">
      <c r="B65" s="174" t="s">
        <v>48</v>
      </c>
      <c r="C65" s="174"/>
      <c r="D65" s="174"/>
      <c r="E65" s="148" t="s">
        <v>104</v>
      </c>
      <c r="F65" s="148"/>
      <c r="G65" s="148"/>
      <c r="H65" s="11"/>
      <c r="I65" s="47">
        <v>14760</v>
      </c>
      <c r="J65" s="47">
        <v>0</v>
      </c>
      <c r="K65" s="47">
        <v>0</v>
      </c>
      <c r="L65" s="10" t="s">
        <v>13</v>
      </c>
      <c r="M65" s="10" t="s">
        <v>13</v>
      </c>
    </row>
    <row r="66" spans="2:13" ht="12.75">
      <c r="B66" s="143" t="s">
        <v>218</v>
      </c>
      <c r="C66" s="143"/>
      <c r="D66" s="143"/>
      <c r="E66" s="144" t="s">
        <v>219</v>
      </c>
      <c r="F66" s="144"/>
      <c r="G66" s="144"/>
      <c r="H66" s="4"/>
      <c r="I66" s="45">
        <f>SUM(I67)</f>
        <v>30.6</v>
      </c>
      <c r="J66" s="45">
        <f>SUM(J67)</f>
        <v>0</v>
      </c>
      <c r="K66" s="45">
        <f>SUM(K67)</f>
        <v>0</v>
      </c>
      <c r="L66" s="102" t="s">
        <v>13</v>
      </c>
      <c r="M66" s="102" t="s">
        <v>13</v>
      </c>
    </row>
    <row r="67" spans="2:13" ht="12.75">
      <c r="B67" s="175" t="s">
        <v>220</v>
      </c>
      <c r="C67" s="176"/>
      <c r="D67" s="177"/>
      <c r="E67" s="178" t="s">
        <v>221</v>
      </c>
      <c r="F67" s="179"/>
      <c r="G67" s="180"/>
      <c r="H67" s="25"/>
      <c r="I67" s="46">
        <f>SUM(I68:I68)</f>
        <v>30.6</v>
      </c>
      <c r="J67" s="46">
        <f>SUM(J68:J68)</f>
        <v>0</v>
      </c>
      <c r="K67" s="46">
        <f>SUM(K68:K68)</f>
        <v>0</v>
      </c>
      <c r="L67" s="10" t="s">
        <v>13</v>
      </c>
      <c r="M67" s="10" t="s">
        <v>13</v>
      </c>
    </row>
    <row r="68" spans="2:13" ht="12.75">
      <c r="B68" s="170" t="s">
        <v>48</v>
      </c>
      <c r="C68" s="171"/>
      <c r="D68" s="172"/>
      <c r="E68" s="152" t="s">
        <v>49</v>
      </c>
      <c r="F68" s="153"/>
      <c r="G68" s="154"/>
      <c r="H68" s="43"/>
      <c r="I68" s="51">
        <v>30.6</v>
      </c>
      <c r="J68" s="51">
        <v>0</v>
      </c>
      <c r="K68" s="51">
        <v>0</v>
      </c>
      <c r="L68" s="10" t="s">
        <v>13</v>
      </c>
      <c r="M68" s="10" t="s">
        <v>13</v>
      </c>
    </row>
    <row r="69" spans="2:13" ht="39" customHeight="1">
      <c r="B69" s="181"/>
      <c r="C69" s="182"/>
      <c r="D69" s="183"/>
      <c r="E69" s="140" t="s">
        <v>277</v>
      </c>
      <c r="F69" s="141"/>
      <c r="G69" s="142"/>
      <c r="H69" s="105"/>
      <c r="I69" s="106">
        <f>SUM(I70,I78,I82,I87,I99,I104,I119,I130,I196,I206,I209,I217,I223,I231,I234,I316,I326,I388,I401,I438)</f>
        <v>6350717.62</v>
      </c>
      <c r="J69" s="106">
        <f>SUM(J70,J78,J82,J87,J99,J104,J119,J130,J196,J206,J209,J217,J223,J231,J234,J316,J326,J388,J401,J438,J445)</f>
        <v>12378925.8</v>
      </c>
      <c r="K69" s="106">
        <f>SUM(K70,K78,K82,K87,K99,K104,K119,K130,K196,K206,K209,K217,K223,K231,K234,K316,K326,K388,K401,K438,K445)</f>
        <v>6300347.86</v>
      </c>
      <c r="L69" s="101">
        <f>K69/J69</f>
        <v>0.5089575591445907</v>
      </c>
      <c r="M69" s="101">
        <f>K69/K448</f>
        <v>0.6151055992135627</v>
      </c>
    </row>
    <row r="70" spans="2:13" ht="18" customHeight="1">
      <c r="B70" s="143" t="s">
        <v>7</v>
      </c>
      <c r="C70" s="143"/>
      <c r="D70" s="143"/>
      <c r="E70" s="144" t="s">
        <v>8</v>
      </c>
      <c r="F70" s="144"/>
      <c r="G70" s="144"/>
      <c r="H70" s="4"/>
      <c r="I70" s="45">
        <f>SUM(I73,I75)</f>
        <v>866.19</v>
      </c>
      <c r="J70" s="45">
        <f>SUM(J71,J73,J75)</f>
        <v>6593.5</v>
      </c>
      <c r="K70" s="45">
        <f>SUM(K71,K73,K75)</f>
        <v>1453.5</v>
      </c>
      <c r="L70" s="130">
        <f>K70/J70</f>
        <v>0.22044437703799197</v>
      </c>
      <c r="M70" s="130">
        <f>K70/K448</f>
        <v>0.00014190581350803595</v>
      </c>
    </row>
    <row r="71" spans="2:13" ht="14.25" customHeight="1">
      <c r="B71" s="184" t="s">
        <v>244</v>
      </c>
      <c r="C71" s="185"/>
      <c r="D71" s="186"/>
      <c r="E71" s="187" t="s">
        <v>245</v>
      </c>
      <c r="F71" s="188"/>
      <c r="G71" s="189"/>
      <c r="H71" s="107"/>
      <c r="I71" s="108">
        <v>0</v>
      </c>
      <c r="J71" s="108">
        <f>SUM(J72:J72)</f>
        <v>5000</v>
      </c>
      <c r="K71" s="125">
        <f>SUM(K72:K72)</f>
        <v>0</v>
      </c>
      <c r="L71" s="126">
        <f>K71/J71</f>
        <v>0</v>
      </c>
      <c r="M71" s="126">
        <f>K71/K448</f>
        <v>0</v>
      </c>
    </row>
    <row r="72" spans="2:13" ht="14.25" customHeight="1">
      <c r="B72" s="190" t="s">
        <v>20</v>
      </c>
      <c r="C72" s="191"/>
      <c r="D72" s="192"/>
      <c r="E72" s="193" t="s">
        <v>21</v>
      </c>
      <c r="F72" s="194"/>
      <c r="G72" s="195"/>
      <c r="H72" s="107"/>
      <c r="I72" s="108">
        <v>0</v>
      </c>
      <c r="J72" s="108">
        <v>5000</v>
      </c>
      <c r="K72" s="125">
        <v>0</v>
      </c>
      <c r="L72" s="126">
        <f>K72/J72</f>
        <v>0</v>
      </c>
      <c r="M72" s="126">
        <f>K72/K448</f>
        <v>0</v>
      </c>
    </row>
    <row r="73" spans="2:13" ht="12.75">
      <c r="B73" s="175" t="s">
        <v>9</v>
      </c>
      <c r="C73" s="176"/>
      <c r="D73" s="177"/>
      <c r="E73" s="146" t="s">
        <v>10</v>
      </c>
      <c r="F73" s="146"/>
      <c r="G73" s="146"/>
      <c r="H73" s="7"/>
      <c r="I73" s="46">
        <f>SUM(I74)</f>
        <v>57.49</v>
      </c>
      <c r="J73" s="46">
        <f>SUM(J74)</f>
        <v>140</v>
      </c>
      <c r="K73" s="46">
        <f>SUM(K74)</f>
        <v>0</v>
      </c>
      <c r="L73" s="28">
        <f aca="true" t="shared" si="4" ref="L73:L93">K73/J73</f>
        <v>0</v>
      </c>
      <c r="M73" s="27">
        <f>K73/K448</f>
        <v>0</v>
      </c>
    </row>
    <row r="74" spans="2:13" ht="30.75" customHeight="1">
      <c r="B74" s="147" t="s">
        <v>11</v>
      </c>
      <c r="C74" s="147"/>
      <c r="D74" s="147"/>
      <c r="E74" s="196" t="s">
        <v>12</v>
      </c>
      <c r="F74" s="196"/>
      <c r="G74" s="196"/>
      <c r="H74" s="11"/>
      <c r="I74" s="47">
        <v>57.49</v>
      </c>
      <c r="J74" s="47">
        <v>140</v>
      </c>
      <c r="K74" s="47"/>
      <c r="L74" s="10">
        <f t="shared" si="4"/>
        <v>0</v>
      </c>
      <c r="M74" s="12">
        <f>K74/K448</f>
        <v>0</v>
      </c>
    </row>
    <row r="75" spans="2:13" ht="15" customHeight="1">
      <c r="B75" s="145" t="s">
        <v>222</v>
      </c>
      <c r="C75" s="145"/>
      <c r="D75" s="145"/>
      <c r="E75" s="146" t="s">
        <v>25</v>
      </c>
      <c r="F75" s="146"/>
      <c r="G75" s="146"/>
      <c r="H75" s="25"/>
      <c r="I75" s="46">
        <f>SUM(I76:I77)</f>
        <v>808.7</v>
      </c>
      <c r="J75" s="46">
        <f>SUM(J76:J77)</f>
        <v>1453.5</v>
      </c>
      <c r="K75" s="46">
        <f>SUM(K76:K77)</f>
        <v>1453.5</v>
      </c>
      <c r="L75" s="28">
        <f>K75/J75</f>
        <v>1</v>
      </c>
      <c r="M75" s="28">
        <f>SUM(K75/K448)</f>
        <v>0.00014190581350803595</v>
      </c>
    </row>
    <row r="76" spans="2:13" ht="15" customHeight="1">
      <c r="B76" s="147" t="s">
        <v>18</v>
      </c>
      <c r="C76" s="147"/>
      <c r="D76" s="147"/>
      <c r="E76" s="148" t="s">
        <v>19</v>
      </c>
      <c r="F76" s="148"/>
      <c r="G76" s="148"/>
      <c r="H76" s="11"/>
      <c r="I76" s="47">
        <v>15.86</v>
      </c>
      <c r="J76" s="47">
        <v>28.5</v>
      </c>
      <c r="K76" s="47">
        <v>28.5</v>
      </c>
      <c r="L76" s="10">
        <f>K76/J76</f>
        <v>1</v>
      </c>
      <c r="M76" s="14">
        <f>K76/K448</f>
        <v>2.7824669315301165E-06</v>
      </c>
    </row>
    <row r="77" spans="2:13" ht="17.25" customHeight="1">
      <c r="B77" s="197" t="s">
        <v>46</v>
      </c>
      <c r="C77" s="147"/>
      <c r="D77" s="147"/>
      <c r="E77" s="198" t="s">
        <v>47</v>
      </c>
      <c r="F77" s="148"/>
      <c r="G77" s="148"/>
      <c r="H77" s="11"/>
      <c r="I77" s="47">
        <v>792.84</v>
      </c>
      <c r="J77" s="47">
        <v>1425</v>
      </c>
      <c r="K77" s="47">
        <v>1425</v>
      </c>
      <c r="L77" s="10">
        <f>K77/J77</f>
        <v>1</v>
      </c>
      <c r="M77" s="10">
        <f>K77/K448</f>
        <v>0.00013912334657650583</v>
      </c>
    </row>
    <row r="78" spans="2:13" ht="16.5" customHeight="1">
      <c r="B78" s="143" t="s">
        <v>14</v>
      </c>
      <c r="C78" s="143"/>
      <c r="D78" s="143"/>
      <c r="E78" s="144" t="s">
        <v>15</v>
      </c>
      <c r="F78" s="144"/>
      <c r="G78" s="144"/>
      <c r="H78" s="4"/>
      <c r="I78" s="45">
        <f>SUM(I79)</f>
        <v>600.09</v>
      </c>
      <c r="J78" s="45">
        <f>SUM(J79)</f>
        <v>5000</v>
      </c>
      <c r="K78" s="45">
        <f>SUM(K79)</f>
        <v>1200.16</v>
      </c>
      <c r="L78" s="13">
        <f t="shared" si="4"/>
        <v>0.24003200000000002</v>
      </c>
      <c r="M78" s="109">
        <f>K78/K448</f>
        <v>0.00011717212324719947</v>
      </c>
    </row>
    <row r="79" spans="2:13" ht="13.5" customHeight="1">
      <c r="B79" s="145" t="s">
        <v>16</v>
      </c>
      <c r="C79" s="145"/>
      <c r="D79" s="145"/>
      <c r="E79" s="146" t="s">
        <v>17</v>
      </c>
      <c r="F79" s="146"/>
      <c r="G79" s="146"/>
      <c r="H79" s="25"/>
      <c r="I79" s="46">
        <f>SUM(I80:I81)</f>
        <v>600.09</v>
      </c>
      <c r="J79" s="46">
        <f>SUM(J80:J81)</f>
        <v>5000</v>
      </c>
      <c r="K79" s="46">
        <f>SUM(K80:K81)</f>
        <v>1200.16</v>
      </c>
      <c r="L79" s="28">
        <f t="shared" si="4"/>
        <v>0.24003200000000002</v>
      </c>
      <c r="M79" s="28">
        <f>K79/K448</f>
        <v>0.00011717212324719947</v>
      </c>
    </row>
    <row r="80" spans="2:13" ht="13.5" customHeight="1">
      <c r="B80" s="147" t="s">
        <v>18</v>
      </c>
      <c r="C80" s="147"/>
      <c r="D80" s="147"/>
      <c r="E80" s="148" t="s">
        <v>19</v>
      </c>
      <c r="F80" s="148"/>
      <c r="G80" s="148"/>
      <c r="H80" s="11"/>
      <c r="I80" s="47">
        <v>600.09</v>
      </c>
      <c r="J80" s="47">
        <v>2000</v>
      </c>
      <c r="K80" s="47">
        <v>1200.16</v>
      </c>
      <c r="L80" s="10">
        <f t="shared" si="4"/>
        <v>0.6000800000000001</v>
      </c>
      <c r="M80" s="14">
        <f>K80/K448</f>
        <v>0.00011717212324719947</v>
      </c>
    </row>
    <row r="81" spans="2:13" ht="12.75">
      <c r="B81" s="147" t="s">
        <v>20</v>
      </c>
      <c r="C81" s="147"/>
      <c r="D81" s="147"/>
      <c r="E81" s="148" t="s">
        <v>21</v>
      </c>
      <c r="F81" s="148"/>
      <c r="G81" s="148"/>
      <c r="H81" s="11"/>
      <c r="I81" s="47">
        <v>0</v>
      </c>
      <c r="J81" s="47">
        <v>3000</v>
      </c>
      <c r="K81" s="47">
        <v>0</v>
      </c>
      <c r="L81" s="69">
        <f t="shared" si="4"/>
        <v>0</v>
      </c>
      <c r="M81" s="69">
        <f>K81/K448</f>
        <v>0</v>
      </c>
    </row>
    <row r="82" spans="2:13" ht="12.75">
      <c r="B82" s="143" t="s">
        <v>22</v>
      </c>
      <c r="C82" s="143"/>
      <c r="D82" s="143"/>
      <c r="E82" s="144" t="s">
        <v>23</v>
      </c>
      <c r="F82" s="144"/>
      <c r="G82" s="144"/>
      <c r="H82" s="4"/>
      <c r="I82" s="45">
        <f>SUM(I83)</f>
        <v>1455.21</v>
      </c>
      <c r="J82" s="45">
        <f>SUM(J83)</f>
        <v>5000</v>
      </c>
      <c r="K82" s="84">
        <f>SUM(K83)</f>
        <v>2137.12</v>
      </c>
      <c r="L82" s="93">
        <f t="shared" si="4"/>
        <v>0.42742399999999997</v>
      </c>
      <c r="M82" s="110">
        <f>K82/K448</f>
        <v>0.00020864792030567166</v>
      </c>
    </row>
    <row r="83" spans="2:13" ht="12.75">
      <c r="B83" s="145" t="s">
        <v>24</v>
      </c>
      <c r="C83" s="145"/>
      <c r="D83" s="145"/>
      <c r="E83" s="146" t="s">
        <v>25</v>
      </c>
      <c r="F83" s="146"/>
      <c r="G83" s="146"/>
      <c r="H83" s="25"/>
      <c r="I83" s="46">
        <f>SUM(I84:I85)</f>
        <v>1455.21</v>
      </c>
      <c r="J83" s="46">
        <f>SUM(J84:J86)</f>
        <v>5000</v>
      </c>
      <c r="K83" s="48">
        <f>SUM(K84:K86)</f>
        <v>2137.12</v>
      </c>
      <c r="L83" s="92">
        <f t="shared" si="4"/>
        <v>0.42742399999999997</v>
      </c>
      <c r="M83" s="92">
        <f>K83/K448</f>
        <v>0.00020864792030567166</v>
      </c>
    </row>
    <row r="84" spans="2:13" ht="12.75">
      <c r="B84" s="147" t="s">
        <v>26</v>
      </c>
      <c r="C84" s="147"/>
      <c r="D84" s="147"/>
      <c r="E84" s="148" t="s">
        <v>27</v>
      </c>
      <c r="F84" s="148"/>
      <c r="G84" s="148"/>
      <c r="H84" s="11"/>
      <c r="I84" s="47">
        <v>244.97</v>
      </c>
      <c r="J84" s="47">
        <v>1000</v>
      </c>
      <c r="K84" s="47">
        <v>255.66</v>
      </c>
      <c r="L84" s="14">
        <f>K84/J84</f>
        <v>0.25566</v>
      </c>
      <c r="M84" s="14">
        <f>K84/K448</f>
        <v>2.4960192832104896E-05</v>
      </c>
    </row>
    <row r="85" spans="2:13" ht="12.75">
      <c r="B85" s="147" t="s">
        <v>20</v>
      </c>
      <c r="C85" s="147"/>
      <c r="D85" s="147"/>
      <c r="E85" s="148" t="s">
        <v>21</v>
      </c>
      <c r="F85" s="148"/>
      <c r="G85" s="148"/>
      <c r="H85" s="11"/>
      <c r="I85" s="47">
        <v>1210.24</v>
      </c>
      <c r="J85" s="47">
        <v>3500</v>
      </c>
      <c r="K85" s="47">
        <v>1381.46</v>
      </c>
      <c r="L85" s="10">
        <f t="shared" si="4"/>
        <v>0.39470285714285713</v>
      </c>
      <c r="M85" s="10">
        <f>K85/K448</f>
        <v>0.000134872518148477</v>
      </c>
    </row>
    <row r="86" spans="2:13" ht="12.75">
      <c r="B86" s="170" t="s">
        <v>46</v>
      </c>
      <c r="C86" s="150"/>
      <c r="D86" s="151"/>
      <c r="E86" s="199" t="s">
        <v>47</v>
      </c>
      <c r="F86" s="153"/>
      <c r="G86" s="154"/>
      <c r="H86" s="11"/>
      <c r="I86" s="47">
        <v>0</v>
      </c>
      <c r="J86" s="47">
        <v>500</v>
      </c>
      <c r="K86" s="47">
        <v>500</v>
      </c>
      <c r="L86" s="14">
        <f t="shared" si="4"/>
        <v>1</v>
      </c>
      <c r="M86" s="14">
        <f>K86/K448</f>
        <v>4.881520932508976E-05</v>
      </c>
    </row>
    <row r="87" spans="2:13" ht="12.75">
      <c r="B87" s="143" t="s">
        <v>28</v>
      </c>
      <c r="C87" s="143"/>
      <c r="D87" s="143"/>
      <c r="E87" s="144" t="s">
        <v>29</v>
      </c>
      <c r="F87" s="144"/>
      <c r="G87" s="144"/>
      <c r="H87" s="4"/>
      <c r="I87" s="45">
        <f>SUM(I89:I98)</f>
        <v>194731.37</v>
      </c>
      <c r="J87" s="45">
        <f>SUM(J88)</f>
        <v>258000</v>
      </c>
      <c r="K87" s="45">
        <f>SUM(K88)</f>
        <v>150418.98</v>
      </c>
      <c r="L87" s="13">
        <f t="shared" si="4"/>
        <v>0.5830193023255814</v>
      </c>
      <c r="M87" s="13"/>
    </row>
    <row r="88" spans="2:13" ht="12.75">
      <c r="B88" s="145" t="s">
        <v>30</v>
      </c>
      <c r="C88" s="145"/>
      <c r="D88" s="145"/>
      <c r="E88" s="146" t="s">
        <v>31</v>
      </c>
      <c r="F88" s="146"/>
      <c r="G88" s="146"/>
      <c r="H88" s="25"/>
      <c r="I88" s="46">
        <f>SUM(I89:I98)</f>
        <v>194731.37</v>
      </c>
      <c r="J88" s="46">
        <f>SUM(J89:J98)</f>
        <v>258000</v>
      </c>
      <c r="K88" s="46">
        <f>SUM(K89:K98)</f>
        <v>150418.98</v>
      </c>
      <c r="L88" s="26">
        <f t="shared" si="4"/>
        <v>0.5830193023255814</v>
      </c>
      <c r="M88" s="26">
        <f>K88/K448</f>
        <v>0.014685467990332981</v>
      </c>
    </row>
    <row r="89" spans="2:13" ht="12.75">
      <c r="B89" s="147" t="s">
        <v>32</v>
      </c>
      <c r="C89" s="147"/>
      <c r="D89" s="147"/>
      <c r="E89" s="148" t="s">
        <v>33</v>
      </c>
      <c r="F89" s="148"/>
      <c r="G89" s="148"/>
      <c r="H89" s="11"/>
      <c r="I89" s="47">
        <v>376.02</v>
      </c>
      <c r="J89" s="47">
        <v>1000</v>
      </c>
      <c r="K89" s="47">
        <v>597.23</v>
      </c>
      <c r="L89" s="10">
        <f t="shared" si="4"/>
        <v>0.59723</v>
      </c>
      <c r="M89" s="15">
        <f>K89/K448</f>
        <v>5.830781493044672E-05</v>
      </c>
    </row>
    <row r="90" spans="2:13" ht="12.75">
      <c r="B90" s="147" t="s">
        <v>34</v>
      </c>
      <c r="C90" s="147"/>
      <c r="D90" s="147"/>
      <c r="E90" s="148" t="s">
        <v>35</v>
      </c>
      <c r="F90" s="148"/>
      <c r="G90" s="148"/>
      <c r="H90" s="11"/>
      <c r="I90" s="47">
        <v>149.97</v>
      </c>
      <c r="J90" s="47">
        <v>8000</v>
      </c>
      <c r="K90" s="47">
        <v>3752.02</v>
      </c>
      <c r="L90" s="10">
        <f t="shared" si="4"/>
        <v>0.4690025</v>
      </c>
      <c r="M90" s="15">
        <f>K90/K448</f>
        <v>0.0003663112833838466</v>
      </c>
    </row>
    <row r="91" spans="2:13" ht="12.75">
      <c r="B91" s="147" t="s">
        <v>36</v>
      </c>
      <c r="C91" s="147"/>
      <c r="D91" s="147"/>
      <c r="E91" s="148" t="s">
        <v>37</v>
      </c>
      <c r="F91" s="148"/>
      <c r="G91" s="148"/>
      <c r="H91" s="11"/>
      <c r="I91" s="47">
        <v>5544.23</v>
      </c>
      <c r="J91" s="47">
        <v>2500</v>
      </c>
      <c r="K91" s="47">
        <v>0</v>
      </c>
      <c r="L91" s="10">
        <f t="shared" si="4"/>
        <v>0</v>
      </c>
      <c r="M91" s="15">
        <f>K91/K448</f>
        <v>0</v>
      </c>
    </row>
    <row r="92" spans="2:13" ht="12.75">
      <c r="B92" s="147" t="s">
        <v>38</v>
      </c>
      <c r="C92" s="147"/>
      <c r="D92" s="147"/>
      <c r="E92" s="148" t="s">
        <v>39</v>
      </c>
      <c r="F92" s="148"/>
      <c r="G92" s="148"/>
      <c r="H92" s="11"/>
      <c r="I92" s="47">
        <v>1914.12</v>
      </c>
      <c r="J92" s="47">
        <v>2000</v>
      </c>
      <c r="K92" s="47">
        <v>642.7</v>
      </c>
      <c r="L92" s="10">
        <f t="shared" si="4"/>
        <v>0.32135</v>
      </c>
      <c r="M92" s="15">
        <f>K92/K448</f>
        <v>6.274707006647038E-05</v>
      </c>
    </row>
    <row r="93" spans="2:13" ht="12.75">
      <c r="B93" s="147" t="s">
        <v>40</v>
      </c>
      <c r="C93" s="147"/>
      <c r="D93" s="147"/>
      <c r="E93" s="148" t="s">
        <v>41</v>
      </c>
      <c r="F93" s="148"/>
      <c r="G93" s="148"/>
      <c r="H93" s="11"/>
      <c r="I93" s="47">
        <v>394.44</v>
      </c>
      <c r="J93" s="47">
        <v>400</v>
      </c>
      <c r="K93" s="47">
        <v>257.33</v>
      </c>
      <c r="L93" s="10">
        <f t="shared" si="4"/>
        <v>0.6433249999999999</v>
      </c>
      <c r="M93" s="15">
        <f>K93/K448</f>
        <v>2.5123235631250697E-05</v>
      </c>
    </row>
    <row r="94" spans="2:13" ht="12.75">
      <c r="B94" s="147" t="s">
        <v>42</v>
      </c>
      <c r="C94" s="147"/>
      <c r="D94" s="147"/>
      <c r="E94" s="148" t="s">
        <v>43</v>
      </c>
      <c r="F94" s="148"/>
      <c r="G94" s="148"/>
      <c r="H94" s="11"/>
      <c r="I94" s="47">
        <v>4010.29</v>
      </c>
      <c r="J94" s="47">
        <v>4700</v>
      </c>
      <c r="K94" s="47">
        <v>3200</v>
      </c>
      <c r="L94" s="16">
        <v>0</v>
      </c>
      <c r="M94" s="15">
        <f>K94/K448</f>
        <v>0.00031241733968057447</v>
      </c>
    </row>
    <row r="95" spans="2:13" ht="12.75">
      <c r="B95" s="147" t="s">
        <v>18</v>
      </c>
      <c r="C95" s="147"/>
      <c r="D95" s="147"/>
      <c r="E95" s="148" t="s">
        <v>19</v>
      </c>
      <c r="F95" s="148"/>
      <c r="G95" s="148"/>
      <c r="H95" s="11"/>
      <c r="I95" s="47">
        <v>4763.48</v>
      </c>
      <c r="J95" s="47">
        <v>11800</v>
      </c>
      <c r="K95" s="47">
        <v>3313.49</v>
      </c>
      <c r="L95" s="10">
        <f>K95/J95</f>
        <v>0.2808042372881356</v>
      </c>
      <c r="M95" s="15">
        <f>K95/K448</f>
        <v>0.00032349741589318335</v>
      </c>
    </row>
    <row r="96" spans="2:13" ht="12.75">
      <c r="B96" s="147" t="s">
        <v>44</v>
      </c>
      <c r="C96" s="147"/>
      <c r="D96" s="147"/>
      <c r="E96" s="148" t="s">
        <v>45</v>
      </c>
      <c r="F96" s="148"/>
      <c r="G96" s="148"/>
      <c r="H96" s="11"/>
      <c r="I96" s="47">
        <v>0</v>
      </c>
      <c r="J96" s="47">
        <v>17800</v>
      </c>
      <c r="K96" s="47">
        <v>0</v>
      </c>
      <c r="L96" s="10">
        <f>K96/J96</f>
        <v>0</v>
      </c>
      <c r="M96" s="15">
        <f>K96/K448</f>
        <v>0</v>
      </c>
    </row>
    <row r="97" spans="2:13" ht="12.75">
      <c r="B97" s="147" t="s">
        <v>20</v>
      </c>
      <c r="C97" s="147"/>
      <c r="D97" s="147"/>
      <c r="E97" s="148" t="s">
        <v>21</v>
      </c>
      <c r="F97" s="148"/>
      <c r="G97" s="148"/>
      <c r="H97" s="11"/>
      <c r="I97" s="47">
        <v>177428.62</v>
      </c>
      <c r="J97" s="47">
        <v>208000</v>
      </c>
      <c r="K97" s="47">
        <v>136882.01</v>
      </c>
      <c r="L97" s="10">
        <f>K97/J97</f>
        <v>0.6580865865384616</v>
      </c>
      <c r="M97" s="16">
        <f>K97/K448</f>
        <v>0.013363847941978061</v>
      </c>
    </row>
    <row r="98" spans="2:13" ht="12.75">
      <c r="B98" s="147" t="s">
        <v>46</v>
      </c>
      <c r="C98" s="147"/>
      <c r="D98" s="147"/>
      <c r="E98" s="148" t="s">
        <v>47</v>
      </c>
      <c r="F98" s="148"/>
      <c r="G98" s="148"/>
      <c r="H98" s="11"/>
      <c r="I98" s="47">
        <v>150.2</v>
      </c>
      <c r="J98" s="47">
        <v>1800</v>
      </c>
      <c r="K98" s="47">
        <v>1774.2</v>
      </c>
      <c r="L98" s="10">
        <f>K98/J98</f>
        <v>0.9856666666666667</v>
      </c>
      <c r="M98" s="16">
        <f>K98/K448</f>
        <v>0.0001732158887691485</v>
      </c>
    </row>
    <row r="99" spans="2:13" ht="12.75">
      <c r="B99" s="143" t="s">
        <v>52</v>
      </c>
      <c r="C99" s="143"/>
      <c r="D99" s="143"/>
      <c r="E99" s="144" t="s">
        <v>53</v>
      </c>
      <c r="F99" s="144"/>
      <c r="G99" s="144"/>
      <c r="H99" s="4"/>
      <c r="I99" s="45">
        <f>SUM(I100)</f>
        <v>49957.740000000005</v>
      </c>
      <c r="J99" s="45">
        <f>SUM(J100)</f>
        <v>50000</v>
      </c>
      <c r="K99" s="45">
        <f>SUM(K100)</f>
        <v>42929.07</v>
      </c>
      <c r="L99" s="17">
        <f aca="true" t="shared" si="5" ref="L99:L109">K99/J99</f>
        <v>0.8585813999999999</v>
      </c>
      <c r="M99" s="17">
        <f>K99/K448</f>
        <v>0.0041911830763628624</v>
      </c>
    </row>
    <row r="100" spans="2:13" ht="12.75">
      <c r="B100" s="145" t="s">
        <v>54</v>
      </c>
      <c r="C100" s="145"/>
      <c r="D100" s="145"/>
      <c r="E100" s="146" t="s">
        <v>55</v>
      </c>
      <c r="F100" s="146"/>
      <c r="G100" s="146"/>
      <c r="H100" s="25"/>
      <c r="I100" s="46">
        <f>SUM(I101:I103)</f>
        <v>49957.740000000005</v>
      </c>
      <c r="J100" s="46">
        <f>SUM(J101:J103)</f>
        <v>50000</v>
      </c>
      <c r="K100" s="46">
        <f>SUM(K101:K103)</f>
        <v>42929.07</v>
      </c>
      <c r="L100" s="26">
        <f t="shared" si="5"/>
        <v>0.8585813999999999</v>
      </c>
      <c r="M100" s="26">
        <f>K100/K448</f>
        <v>0.0041911830763628624</v>
      </c>
    </row>
    <row r="101" spans="2:13" ht="12.75">
      <c r="B101" s="147" t="s">
        <v>18</v>
      </c>
      <c r="C101" s="147"/>
      <c r="D101" s="147"/>
      <c r="E101" s="148" t="s">
        <v>19</v>
      </c>
      <c r="F101" s="148"/>
      <c r="G101" s="148"/>
      <c r="H101" s="43"/>
      <c r="I101" s="51">
        <v>398.52</v>
      </c>
      <c r="J101" s="51">
        <v>0</v>
      </c>
      <c r="K101" s="51">
        <v>0</v>
      </c>
      <c r="L101" s="10" t="s">
        <v>13</v>
      </c>
      <c r="M101" s="10" t="s">
        <v>13</v>
      </c>
    </row>
    <row r="102" spans="2:13" ht="12.75">
      <c r="B102" s="147" t="s">
        <v>26</v>
      </c>
      <c r="C102" s="147"/>
      <c r="D102" s="147"/>
      <c r="E102" s="148" t="s">
        <v>27</v>
      </c>
      <c r="F102" s="148"/>
      <c r="G102" s="148"/>
      <c r="H102" s="7"/>
      <c r="I102" s="47">
        <v>10351.32</v>
      </c>
      <c r="J102" s="47">
        <v>13600</v>
      </c>
      <c r="K102" s="47">
        <v>13355.64</v>
      </c>
      <c r="L102" s="15">
        <f>K102/J102</f>
        <v>0.9820323529411764</v>
      </c>
      <c r="M102" s="15">
        <f>K102/K448</f>
        <v>0.0013039167245410836</v>
      </c>
    </row>
    <row r="103" spans="2:13" ht="12.75">
      <c r="B103" s="147" t="s">
        <v>20</v>
      </c>
      <c r="C103" s="147"/>
      <c r="D103" s="147"/>
      <c r="E103" s="148" t="s">
        <v>21</v>
      </c>
      <c r="F103" s="148"/>
      <c r="G103" s="148"/>
      <c r="H103" s="7"/>
      <c r="I103" s="47">
        <v>39207.9</v>
      </c>
      <c r="J103" s="47">
        <v>36400</v>
      </c>
      <c r="K103" s="47">
        <v>29573.43</v>
      </c>
      <c r="L103" s="15">
        <f>K103/J103</f>
        <v>0.8124568681318681</v>
      </c>
      <c r="M103" s="15">
        <f>K103/K448</f>
        <v>0.0028872663518217786</v>
      </c>
    </row>
    <row r="104" spans="2:13" ht="12.75">
      <c r="B104" s="143" t="s">
        <v>56</v>
      </c>
      <c r="C104" s="143"/>
      <c r="D104" s="143"/>
      <c r="E104" s="144" t="s">
        <v>57</v>
      </c>
      <c r="F104" s="144"/>
      <c r="G104" s="144"/>
      <c r="H104" s="4"/>
      <c r="I104" s="45">
        <f>SUM(I105,I112)</f>
        <v>492222.69</v>
      </c>
      <c r="J104" s="45">
        <f>SUM(J105,J112)</f>
        <v>930000</v>
      </c>
      <c r="K104" s="45">
        <f>SUM(K105,K112)</f>
        <v>554519.9400000001</v>
      </c>
      <c r="L104" s="17">
        <f t="shared" si="5"/>
        <v>0.5962580000000001</v>
      </c>
      <c r="M104" s="128">
        <f>K104/K448</f>
        <v>0.054138013892072435</v>
      </c>
    </row>
    <row r="105" spans="2:13" ht="12.75">
      <c r="B105" s="145" t="s">
        <v>58</v>
      </c>
      <c r="C105" s="145"/>
      <c r="D105" s="145"/>
      <c r="E105" s="146" t="s">
        <v>59</v>
      </c>
      <c r="F105" s="146"/>
      <c r="G105" s="146"/>
      <c r="H105" s="25"/>
      <c r="I105" s="46">
        <f>SUM(I106:I111)</f>
        <v>37460.189999999995</v>
      </c>
      <c r="J105" s="46">
        <f>SUM(J106:J111)</f>
        <v>100000</v>
      </c>
      <c r="K105" s="46">
        <f>SUM(K106:K111)</f>
        <v>39219.75</v>
      </c>
      <c r="L105" s="127">
        <f t="shared" si="5"/>
        <v>0.3921975</v>
      </c>
      <c r="M105" s="57">
        <f>K105/K448</f>
        <v>0.0038290406118553786</v>
      </c>
    </row>
    <row r="106" spans="2:13" ht="12.75">
      <c r="B106" s="147" t="s">
        <v>38</v>
      </c>
      <c r="C106" s="147"/>
      <c r="D106" s="147"/>
      <c r="E106" s="148" t="s">
        <v>39</v>
      </c>
      <c r="F106" s="148"/>
      <c r="G106" s="148"/>
      <c r="H106" s="25"/>
      <c r="I106" s="51">
        <v>25.06</v>
      </c>
      <c r="J106" s="51">
        <v>250</v>
      </c>
      <c r="K106" s="51">
        <v>0</v>
      </c>
      <c r="L106" s="78">
        <f>K106/J106</f>
        <v>0</v>
      </c>
      <c r="M106" s="44">
        <f>K106/K448</f>
        <v>0</v>
      </c>
    </row>
    <row r="107" spans="2:13" ht="12.75">
      <c r="B107" s="147" t="s">
        <v>40</v>
      </c>
      <c r="C107" s="147"/>
      <c r="D107" s="147"/>
      <c r="E107" s="148" t="s">
        <v>41</v>
      </c>
      <c r="F107" s="148"/>
      <c r="G107" s="148"/>
      <c r="H107" s="25"/>
      <c r="I107" s="51">
        <v>4.04</v>
      </c>
      <c r="J107" s="51">
        <v>50</v>
      </c>
      <c r="K107" s="51">
        <v>0</v>
      </c>
      <c r="L107" s="78">
        <f>K107/J107</f>
        <v>0</v>
      </c>
      <c r="M107" s="44">
        <f>K107/K448</f>
        <v>0</v>
      </c>
    </row>
    <row r="108" spans="2:13" ht="12.75" customHeight="1">
      <c r="B108" s="147" t="s">
        <v>42</v>
      </c>
      <c r="C108" s="147"/>
      <c r="D108" s="147"/>
      <c r="E108" s="148" t="s">
        <v>43</v>
      </c>
      <c r="F108" s="148"/>
      <c r="G108" s="148"/>
      <c r="H108" s="11"/>
      <c r="I108" s="47">
        <v>1215</v>
      </c>
      <c r="J108" s="47">
        <v>1700</v>
      </c>
      <c r="K108" s="47">
        <v>40.5</v>
      </c>
      <c r="L108" s="16">
        <f t="shared" si="5"/>
        <v>0.023823529411764705</v>
      </c>
      <c r="M108" s="16">
        <f>K108/K448</f>
        <v>3.9540319553322704E-06</v>
      </c>
    </row>
    <row r="109" spans="2:13" ht="12.75" customHeight="1">
      <c r="B109" s="147" t="s">
        <v>20</v>
      </c>
      <c r="C109" s="147"/>
      <c r="D109" s="147"/>
      <c r="E109" s="148" t="s">
        <v>21</v>
      </c>
      <c r="F109" s="148"/>
      <c r="G109" s="148"/>
      <c r="H109" s="11"/>
      <c r="I109" s="47">
        <v>33947.7</v>
      </c>
      <c r="J109" s="47">
        <v>80000</v>
      </c>
      <c r="K109" s="47">
        <v>36899.78</v>
      </c>
      <c r="L109" s="10">
        <f t="shared" si="5"/>
        <v>0.46124725</v>
      </c>
      <c r="M109" s="16">
        <f>K109/K448</f>
        <v>0.0036025409694995215</v>
      </c>
    </row>
    <row r="110" spans="2:13" ht="12.75" customHeight="1">
      <c r="B110" s="174" t="s">
        <v>60</v>
      </c>
      <c r="C110" s="174"/>
      <c r="D110" s="174"/>
      <c r="E110" s="148" t="s">
        <v>61</v>
      </c>
      <c r="F110" s="148"/>
      <c r="G110" s="148"/>
      <c r="H110" s="11"/>
      <c r="I110" s="47">
        <v>56</v>
      </c>
      <c r="J110" s="47">
        <v>100</v>
      </c>
      <c r="K110" s="47">
        <v>56</v>
      </c>
      <c r="L110" s="16">
        <f>K110/J110</f>
        <v>0.56</v>
      </c>
      <c r="M110" s="16">
        <f>K110/K448</f>
        <v>5.467303444410053E-06</v>
      </c>
    </row>
    <row r="111" spans="2:13" ht="12.75">
      <c r="B111" s="174" t="s">
        <v>62</v>
      </c>
      <c r="C111" s="174"/>
      <c r="D111" s="174"/>
      <c r="E111" s="148" t="s">
        <v>63</v>
      </c>
      <c r="F111" s="148"/>
      <c r="G111" s="148"/>
      <c r="H111" s="11"/>
      <c r="I111" s="47">
        <v>2212.39</v>
      </c>
      <c r="J111" s="47">
        <v>17900</v>
      </c>
      <c r="K111" s="47">
        <v>2223.47</v>
      </c>
      <c r="L111" s="16">
        <f aca="true" t="shared" si="6" ref="L111:L169">K111/J111</f>
        <v>0.12421620111731843</v>
      </c>
      <c r="M111" s="16">
        <f>K111/K448</f>
        <v>0.00021707830695611466</v>
      </c>
    </row>
    <row r="112" spans="2:13" ht="12.75">
      <c r="B112" s="145" t="s">
        <v>65</v>
      </c>
      <c r="C112" s="145"/>
      <c r="D112" s="145"/>
      <c r="E112" s="146" t="s">
        <v>25</v>
      </c>
      <c r="F112" s="146"/>
      <c r="G112" s="146"/>
      <c r="H112" s="25"/>
      <c r="I112" s="46">
        <f>SUM(I113:I118)</f>
        <v>454762.5</v>
      </c>
      <c r="J112" s="46">
        <f>SUM(J113:J118)</f>
        <v>830000</v>
      </c>
      <c r="K112" s="46">
        <f>SUM(K113:K118)</f>
        <v>515300.19000000006</v>
      </c>
      <c r="L112" s="26">
        <f t="shared" si="6"/>
        <v>0.6208436024096387</v>
      </c>
      <c r="M112" s="26">
        <f>K112/K448</f>
        <v>0.05030897328021706</v>
      </c>
    </row>
    <row r="113" spans="2:13" ht="12.75">
      <c r="B113" s="147" t="s">
        <v>18</v>
      </c>
      <c r="C113" s="147"/>
      <c r="D113" s="147"/>
      <c r="E113" s="148" t="s">
        <v>19</v>
      </c>
      <c r="F113" s="148"/>
      <c r="G113" s="148"/>
      <c r="H113" s="11"/>
      <c r="I113" s="47">
        <v>0</v>
      </c>
      <c r="J113" s="47">
        <v>20000</v>
      </c>
      <c r="K113" s="47">
        <v>14825.7</v>
      </c>
      <c r="L113" s="10">
        <f t="shared" si="6"/>
        <v>0.7412850000000001</v>
      </c>
      <c r="M113" s="15">
        <f>K113/K448</f>
        <v>0.0014474392977819666</v>
      </c>
    </row>
    <row r="114" spans="2:13" ht="12.75">
      <c r="B114" s="147" t="s">
        <v>26</v>
      </c>
      <c r="C114" s="147"/>
      <c r="D114" s="147"/>
      <c r="E114" s="148" t="s">
        <v>27</v>
      </c>
      <c r="F114" s="148"/>
      <c r="G114" s="148"/>
      <c r="H114" s="11"/>
      <c r="I114" s="47">
        <v>131330.5</v>
      </c>
      <c r="J114" s="47">
        <v>200000</v>
      </c>
      <c r="K114" s="47">
        <v>158124.57</v>
      </c>
      <c r="L114" s="10">
        <f t="shared" si="6"/>
        <v>0.79062285</v>
      </c>
      <c r="M114" s="15">
        <f>K114/K448</f>
        <v>0.015437767967979618</v>
      </c>
    </row>
    <row r="115" spans="2:13" ht="12.75">
      <c r="B115" s="147" t="s">
        <v>44</v>
      </c>
      <c r="C115" s="147"/>
      <c r="D115" s="147"/>
      <c r="E115" s="148" t="s">
        <v>45</v>
      </c>
      <c r="F115" s="148"/>
      <c r="G115" s="148"/>
      <c r="H115" s="11"/>
      <c r="I115" s="47">
        <v>149342.12</v>
      </c>
      <c r="J115" s="47">
        <v>300000</v>
      </c>
      <c r="K115" s="47">
        <v>127697.66</v>
      </c>
      <c r="L115" s="10">
        <f t="shared" si="6"/>
        <v>0.4256588666666667</v>
      </c>
      <c r="M115" s="15">
        <f>K115/K448</f>
        <v>0.012467176006448285</v>
      </c>
    </row>
    <row r="116" spans="2:13" ht="12.75">
      <c r="B116" s="147" t="s">
        <v>20</v>
      </c>
      <c r="C116" s="147"/>
      <c r="D116" s="147"/>
      <c r="E116" s="148" t="s">
        <v>21</v>
      </c>
      <c r="F116" s="148"/>
      <c r="G116" s="148"/>
      <c r="H116" s="11"/>
      <c r="I116" s="47">
        <v>173792.35</v>
      </c>
      <c r="J116" s="47">
        <v>309938</v>
      </c>
      <c r="K116" s="47">
        <v>214591.01</v>
      </c>
      <c r="L116" s="10">
        <f t="shared" si="6"/>
        <v>0.6923675380237339</v>
      </c>
      <c r="M116" s="15">
        <f>K116/K448</f>
        <v>0.02095061014486486</v>
      </c>
    </row>
    <row r="117" spans="2:13" ht="12.75">
      <c r="B117" s="170" t="s">
        <v>100</v>
      </c>
      <c r="C117" s="150"/>
      <c r="D117" s="151"/>
      <c r="E117" s="199" t="s">
        <v>101</v>
      </c>
      <c r="F117" s="153"/>
      <c r="G117" s="154"/>
      <c r="H117" s="11"/>
      <c r="I117" s="47">
        <v>0</v>
      </c>
      <c r="J117" s="47">
        <v>62</v>
      </c>
      <c r="K117" s="47">
        <v>61.25</v>
      </c>
      <c r="L117" s="14">
        <f t="shared" si="6"/>
        <v>0.9879032258064516</v>
      </c>
      <c r="M117" s="15">
        <f>K117/K448</f>
        <v>5.979863142323496E-06</v>
      </c>
    </row>
    <row r="118" spans="2:13" ht="12.75">
      <c r="B118" s="174" t="s">
        <v>62</v>
      </c>
      <c r="C118" s="174"/>
      <c r="D118" s="174"/>
      <c r="E118" s="148" t="s">
        <v>63</v>
      </c>
      <c r="F118" s="148"/>
      <c r="G118" s="148"/>
      <c r="H118" s="11"/>
      <c r="I118" s="47">
        <v>297.53</v>
      </c>
      <c r="J118" s="47">
        <v>0</v>
      </c>
      <c r="K118" s="47">
        <v>0</v>
      </c>
      <c r="L118" s="10" t="s">
        <v>13</v>
      </c>
      <c r="M118" s="10" t="s">
        <v>13</v>
      </c>
    </row>
    <row r="119" spans="2:13" ht="12.75">
      <c r="B119" s="143" t="s">
        <v>66</v>
      </c>
      <c r="C119" s="143"/>
      <c r="D119" s="143"/>
      <c r="E119" s="144" t="s">
        <v>67</v>
      </c>
      <c r="F119" s="144"/>
      <c r="G119" s="144"/>
      <c r="H119" s="4"/>
      <c r="I119" s="45">
        <f>SUM(I122,I120)</f>
        <v>18340.260000000002</v>
      </c>
      <c r="J119" s="45">
        <f>SUM(J120,J122)</f>
        <v>34000</v>
      </c>
      <c r="K119" s="45">
        <f>SUM(K122,K120)</f>
        <v>15013.47</v>
      </c>
      <c r="L119" s="17">
        <f t="shared" si="6"/>
        <v>0.4415726470588235</v>
      </c>
      <c r="M119" s="17">
        <f>K119/K448</f>
        <v>0.0014657713614919107</v>
      </c>
    </row>
    <row r="120" spans="2:13" ht="12.75">
      <c r="B120" s="145" t="s">
        <v>68</v>
      </c>
      <c r="C120" s="145"/>
      <c r="D120" s="145"/>
      <c r="E120" s="146" t="s">
        <v>69</v>
      </c>
      <c r="F120" s="146"/>
      <c r="G120" s="146"/>
      <c r="H120" s="25"/>
      <c r="I120" s="46">
        <f>SUM(I121:I121)</f>
        <v>6171.85</v>
      </c>
      <c r="J120" s="46">
        <f>SUM(J121:J121)</f>
        <v>4000</v>
      </c>
      <c r="K120" s="46">
        <f>SUM(K121:K121)</f>
        <v>2878.26</v>
      </c>
      <c r="L120" s="67">
        <f t="shared" si="6"/>
        <v>0.719565</v>
      </c>
      <c r="M120" s="67">
        <f>K120/K448</f>
        <v>0.0002810057287840657</v>
      </c>
    </row>
    <row r="121" spans="2:13" ht="12.75">
      <c r="B121" s="147" t="s">
        <v>20</v>
      </c>
      <c r="C121" s="147"/>
      <c r="D121" s="147"/>
      <c r="E121" s="148" t="s">
        <v>21</v>
      </c>
      <c r="F121" s="148"/>
      <c r="G121" s="148"/>
      <c r="H121" s="11"/>
      <c r="I121" s="47">
        <v>6171.85</v>
      </c>
      <c r="J121" s="47">
        <v>4000</v>
      </c>
      <c r="K121" s="49">
        <v>2878.26</v>
      </c>
      <c r="L121" s="94">
        <f t="shared" si="6"/>
        <v>0.719565</v>
      </c>
      <c r="M121" s="24">
        <f>K121/K448</f>
        <v>0.0002810057287840657</v>
      </c>
    </row>
    <row r="122" spans="2:13" ht="12.75">
      <c r="B122" s="145" t="s">
        <v>70</v>
      </c>
      <c r="C122" s="145"/>
      <c r="D122" s="145"/>
      <c r="E122" s="146" t="s">
        <v>25</v>
      </c>
      <c r="F122" s="146"/>
      <c r="G122" s="146"/>
      <c r="H122" s="25"/>
      <c r="I122" s="46">
        <f>SUM(I123:I129)</f>
        <v>12168.41</v>
      </c>
      <c r="J122" s="46">
        <f>SUM(J123:J129)</f>
        <v>30000</v>
      </c>
      <c r="K122" s="48">
        <f>SUM(K123:K129)</f>
        <v>12135.21</v>
      </c>
      <c r="L122" s="57">
        <f t="shared" si="6"/>
        <v>0.40450699999999995</v>
      </c>
      <c r="M122" s="57">
        <f>K122/K448</f>
        <v>0.001184765632707845</v>
      </c>
    </row>
    <row r="123" spans="2:13" ht="12.75">
      <c r="B123" s="147" t="s">
        <v>34</v>
      </c>
      <c r="C123" s="147"/>
      <c r="D123" s="147"/>
      <c r="E123" s="148" t="s">
        <v>35</v>
      </c>
      <c r="F123" s="148"/>
      <c r="G123" s="148"/>
      <c r="H123" s="7"/>
      <c r="I123" s="47">
        <v>1892.5</v>
      </c>
      <c r="J123" s="47">
        <v>9000</v>
      </c>
      <c r="K123" s="47">
        <v>2795.45</v>
      </c>
      <c r="L123" s="15">
        <f>K123/J123</f>
        <v>0.3106055555555555</v>
      </c>
      <c r="M123" s="15">
        <f>K123/K448</f>
        <v>0.0002729209538156443</v>
      </c>
    </row>
    <row r="124" spans="2:13" ht="12.75">
      <c r="B124" s="147" t="s">
        <v>36</v>
      </c>
      <c r="C124" s="147"/>
      <c r="D124" s="147"/>
      <c r="E124" s="148" t="s">
        <v>37</v>
      </c>
      <c r="F124" s="148"/>
      <c r="G124" s="148"/>
      <c r="H124" s="7"/>
      <c r="I124" s="47">
        <v>1444.32</v>
      </c>
      <c r="J124" s="47">
        <v>600</v>
      </c>
      <c r="K124" s="47">
        <v>0</v>
      </c>
      <c r="L124" s="15">
        <f>K124/J124</f>
        <v>0</v>
      </c>
      <c r="M124" s="15">
        <f>K124/K448</f>
        <v>0</v>
      </c>
    </row>
    <row r="125" spans="2:13" ht="12.75">
      <c r="B125" s="147" t="s">
        <v>38</v>
      </c>
      <c r="C125" s="147"/>
      <c r="D125" s="147"/>
      <c r="E125" s="148" t="s">
        <v>39</v>
      </c>
      <c r="F125" s="148"/>
      <c r="G125" s="148"/>
      <c r="H125" s="7"/>
      <c r="I125" s="47">
        <v>506.86</v>
      </c>
      <c r="J125" s="47">
        <v>1500</v>
      </c>
      <c r="K125" s="47">
        <v>450.54</v>
      </c>
      <c r="L125" s="15">
        <f>K125/J125</f>
        <v>0.30036</v>
      </c>
      <c r="M125" s="15">
        <f>K125/K448</f>
        <v>4.398640881865189E-05</v>
      </c>
    </row>
    <row r="126" spans="2:13" ht="12.75">
      <c r="B126" s="147" t="s">
        <v>40</v>
      </c>
      <c r="C126" s="147"/>
      <c r="D126" s="147"/>
      <c r="E126" s="148" t="s">
        <v>41</v>
      </c>
      <c r="F126" s="148"/>
      <c r="G126" s="148"/>
      <c r="H126" s="7"/>
      <c r="I126" s="47">
        <v>92.85</v>
      </c>
      <c r="J126" s="47">
        <v>250</v>
      </c>
      <c r="K126" s="47">
        <v>105.24</v>
      </c>
      <c r="L126" s="15">
        <f>K126/J126</f>
        <v>0.42096</v>
      </c>
      <c r="M126" s="15">
        <f>K126/K448</f>
        <v>1.0274625258744892E-05</v>
      </c>
    </row>
    <row r="127" spans="2:13" ht="12.75">
      <c r="B127" s="147" t="s">
        <v>18</v>
      </c>
      <c r="C127" s="147"/>
      <c r="D127" s="147"/>
      <c r="E127" s="148" t="s">
        <v>19</v>
      </c>
      <c r="F127" s="148"/>
      <c r="G127" s="148"/>
      <c r="H127" s="11"/>
      <c r="I127" s="47">
        <v>387.42</v>
      </c>
      <c r="J127" s="47">
        <v>2000</v>
      </c>
      <c r="K127" s="47">
        <v>464.27</v>
      </c>
      <c r="L127" s="10">
        <f t="shared" si="6"/>
        <v>0.23213499999999998</v>
      </c>
      <c r="M127" s="15">
        <f>K127/K448</f>
        <v>4.5326874466718844E-05</v>
      </c>
    </row>
    <row r="128" spans="2:13" ht="12.75">
      <c r="B128" s="147" t="s">
        <v>20</v>
      </c>
      <c r="C128" s="147"/>
      <c r="D128" s="147"/>
      <c r="E128" s="148" t="s">
        <v>21</v>
      </c>
      <c r="F128" s="148"/>
      <c r="G128" s="148"/>
      <c r="H128" s="11"/>
      <c r="I128" s="47">
        <v>7844.46</v>
      </c>
      <c r="J128" s="47">
        <v>16400</v>
      </c>
      <c r="K128" s="47">
        <v>8069.71</v>
      </c>
      <c r="L128" s="10">
        <f t="shared" si="6"/>
        <v>0.49205548780487807</v>
      </c>
      <c r="M128" s="15">
        <f>K128/K448</f>
        <v>0.0007878491656855402</v>
      </c>
    </row>
    <row r="129" spans="2:13" ht="12.75">
      <c r="B129" s="170" t="s">
        <v>46</v>
      </c>
      <c r="C129" s="150"/>
      <c r="D129" s="151"/>
      <c r="E129" s="199" t="s">
        <v>47</v>
      </c>
      <c r="F129" s="153"/>
      <c r="G129" s="154"/>
      <c r="H129" s="11"/>
      <c r="I129" s="47">
        <v>0</v>
      </c>
      <c r="J129" s="47">
        <v>250</v>
      </c>
      <c r="K129" s="47">
        <v>250</v>
      </c>
      <c r="L129" s="14">
        <f t="shared" si="6"/>
        <v>1</v>
      </c>
      <c r="M129" s="15">
        <f>K129/K448</f>
        <v>2.440760466254488E-05</v>
      </c>
    </row>
    <row r="130" spans="2:13" ht="12.75">
      <c r="B130" s="143" t="s">
        <v>73</v>
      </c>
      <c r="C130" s="143"/>
      <c r="D130" s="143"/>
      <c r="E130" s="144" t="s">
        <v>74</v>
      </c>
      <c r="F130" s="144"/>
      <c r="G130" s="144"/>
      <c r="H130" s="4"/>
      <c r="I130" s="45">
        <f>SUM(I131,I142,I150,I174,I177,I184)</f>
        <v>1496625.5700000003</v>
      </c>
      <c r="J130" s="45">
        <f>SUM(J131,J142,J150,J174,J177,J184)</f>
        <v>2504167</v>
      </c>
      <c r="K130" s="45">
        <f>SUM(K131,K142,K150,K174,K177,K184)</f>
        <v>1347980.4500000002</v>
      </c>
      <c r="L130" s="17">
        <f t="shared" si="6"/>
        <v>0.5382949499773778</v>
      </c>
      <c r="M130" s="17">
        <f>K130/K448</f>
        <v>0.1316038956657574</v>
      </c>
    </row>
    <row r="131" spans="2:13" ht="12.75">
      <c r="B131" s="145" t="s">
        <v>75</v>
      </c>
      <c r="C131" s="145"/>
      <c r="D131" s="145"/>
      <c r="E131" s="146" t="s">
        <v>76</v>
      </c>
      <c r="F131" s="146"/>
      <c r="G131" s="146"/>
      <c r="H131" s="25"/>
      <c r="I131" s="46">
        <f>SUM(I132:I141)</f>
        <v>29066.6</v>
      </c>
      <c r="J131" s="46">
        <f>SUM(J132:J141)</f>
        <v>59167</v>
      </c>
      <c r="K131" s="46">
        <f>SUM(K132:K141)</f>
        <v>29158.47</v>
      </c>
      <c r="L131" s="26">
        <f t="shared" si="6"/>
        <v>0.49281643483698684</v>
      </c>
      <c r="M131" s="26">
        <f>K131/K448</f>
        <v>0.0028467536332987004</v>
      </c>
    </row>
    <row r="132" spans="2:13" ht="12.75">
      <c r="B132" s="147" t="s">
        <v>34</v>
      </c>
      <c r="C132" s="147"/>
      <c r="D132" s="147"/>
      <c r="E132" s="148" t="s">
        <v>35</v>
      </c>
      <c r="F132" s="148"/>
      <c r="G132" s="148"/>
      <c r="H132" s="11"/>
      <c r="I132" s="47">
        <v>18498</v>
      </c>
      <c r="J132" s="47">
        <v>37000</v>
      </c>
      <c r="K132" s="47">
        <v>18498</v>
      </c>
      <c r="L132" s="10">
        <f t="shared" si="6"/>
        <v>0.49994594594594594</v>
      </c>
      <c r="M132" s="15">
        <f>K132/K448</f>
        <v>0.0018059674841910207</v>
      </c>
    </row>
    <row r="133" spans="2:13" ht="12.75">
      <c r="B133" s="147" t="s">
        <v>36</v>
      </c>
      <c r="C133" s="147"/>
      <c r="D133" s="147"/>
      <c r="E133" s="148" t="s">
        <v>37</v>
      </c>
      <c r="F133" s="148"/>
      <c r="G133" s="148"/>
      <c r="H133" s="11"/>
      <c r="I133" s="47">
        <v>2900</v>
      </c>
      <c r="J133" s="47">
        <v>2900</v>
      </c>
      <c r="K133" s="47">
        <v>2900</v>
      </c>
      <c r="L133" s="10">
        <f t="shared" si="6"/>
        <v>1</v>
      </c>
      <c r="M133" s="15">
        <f>K133/K448</f>
        <v>0.00028312821408552064</v>
      </c>
    </row>
    <row r="134" spans="2:13" ht="12.75">
      <c r="B134" s="147" t="s">
        <v>38</v>
      </c>
      <c r="C134" s="147"/>
      <c r="D134" s="147"/>
      <c r="E134" s="148" t="s">
        <v>39</v>
      </c>
      <c r="F134" s="148"/>
      <c r="G134" s="148"/>
      <c r="H134" s="11"/>
      <c r="I134" s="47">
        <v>3048</v>
      </c>
      <c r="J134" s="47">
        <v>6100</v>
      </c>
      <c r="K134" s="47">
        <v>3048</v>
      </c>
      <c r="L134" s="10">
        <f t="shared" si="6"/>
        <v>0.499672131147541</v>
      </c>
      <c r="M134" s="15">
        <f>K134/K448</f>
        <v>0.0002975775160457472</v>
      </c>
    </row>
    <row r="135" spans="2:13" ht="12.75">
      <c r="B135" s="147" t="s">
        <v>40</v>
      </c>
      <c r="C135" s="147"/>
      <c r="D135" s="147"/>
      <c r="E135" s="148" t="s">
        <v>41</v>
      </c>
      <c r="F135" s="148"/>
      <c r="G135" s="148"/>
      <c r="H135" s="11"/>
      <c r="I135" s="47">
        <v>498</v>
      </c>
      <c r="J135" s="47">
        <v>1000</v>
      </c>
      <c r="K135" s="47">
        <v>498</v>
      </c>
      <c r="L135" s="10">
        <f t="shared" si="6"/>
        <v>0.498</v>
      </c>
      <c r="M135" s="15">
        <f>K135/K448</f>
        <v>4.8619948487789405E-05</v>
      </c>
    </row>
    <row r="136" spans="2:13" ht="12.75">
      <c r="B136" s="147" t="s">
        <v>18</v>
      </c>
      <c r="C136" s="147"/>
      <c r="D136" s="147"/>
      <c r="E136" s="148" t="s">
        <v>19</v>
      </c>
      <c r="F136" s="148"/>
      <c r="G136" s="148"/>
      <c r="H136" s="11"/>
      <c r="I136" s="47">
        <v>1809.55</v>
      </c>
      <c r="J136" s="47">
        <v>5762</v>
      </c>
      <c r="K136" s="47">
        <v>755.47</v>
      </c>
      <c r="L136" s="10">
        <f t="shared" si="6"/>
        <v>0.13111246095105866</v>
      </c>
      <c r="M136" s="15">
        <f>K136/K448</f>
        <v>7.375685237765113E-05</v>
      </c>
    </row>
    <row r="137" spans="2:13" ht="12.75">
      <c r="B137" s="147" t="s">
        <v>20</v>
      </c>
      <c r="C137" s="147"/>
      <c r="D137" s="147"/>
      <c r="E137" s="148" t="s">
        <v>21</v>
      </c>
      <c r="F137" s="148"/>
      <c r="G137" s="148"/>
      <c r="H137" s="11"/>
      <c r="I137" s="47">
        <v>2313.05</v>
      </c>
      <c r="J137" s="47">
        <v>5797</v>
      </c>
      <c r="K137" s="47">
        <v>3459</v>
      </c>
      <c r="L137" s="10">
        <f t="shared" si="6"/>
        <v>0.5966879420389857</v>
      </c>
      <c r="M137" s="15">
        <f>K137/K448</f>
        <v>0.00033770361811097095</v>
      </c>
    </row>
    <row r="138" spans="2:13" ht="12.75">
      <c r="B138" s="147" t="s">
        <v>46</v>
      </c>
      <c r="C138" s="147"/>
      <c r="D138" s="147"/>
      <c r="E138" s="148" t="s">
        <v>47</v>
      </c>
      <c r="F138" s="148"/>
      <c r="G138" s="148"/>
      <c r="H138" s="11"/>
      <c r="I138" s="47">
        <v>0</v>
      </c>
      <c r="J138" s="47">
        <v>108</v>
      </c>
      <c r="K138" s="47">
        <v>0</v>
      </c>
      <c r="L138" s="69">
        <f t="shared" si="6"/>
        <v>0</v>
      </c>
      <c r="M138" s="59">
        <f>K138/K448</f>
        <v>0</v>
      </c>
    </row>
    <row r="139" spans="2:13" ht="12.75">
      <c r="B139" s="174" t="s">
        <v>102</v>
      </c>
      <c r="C139" s="174"/>
      <c r="D139" s="174"/>
      <c r="E139" s="148" t="s">
        <v>103</v>
      </c>
      <c r="F139" s="148"/>
      <c r="G139" s="148"/>
      <c r="H139" s="11"/>
      <c r="I139" s="47">
        <v>0</v>
      </c>
      <c r="J139" s="47">
        <v>500</v>
      </c>
      <c r="K139" s="49">
        <v>0</v>
      </c>
      <c r="L139" s="94">
        <f t="shared" si="6"/>
        <v>0</v>
      </c>
      <c r="M139" s="24">
        <f>K139/K448</f>
        <v>0</v>
      </c>
    </row>
    <row r="140" spans="2:13" ht="27.75" customHeight="1">
      <c r="B140" s="147" t="s">
        <v>83</v>
      </c>
      <c r="C140" s="147"/>
      <c r="D140" s="147"/>
      <c r="E140" s="200" t="s">
        <v>224</v>
      </c>
      <c r="F140" s="196"/>
      <c r="G140" s="196"/>
      <c r="H140" s="11"/>
      <c r="I140" s="47">
        <v>0</v>
      </c>
      <c r="J140" s="47">
        <v>0</v>
      </c>
      <c r="K140" s="49">
        <v>0</v>
      </c>
      <c r="L140" s="94" t="s">
        <v>13</v>
      </c>
      <c r="M140" s="24" t="s">
        <v>13</v>
      </c>
    </row>
    <row r="141" spans="2:13" ht="12.75" customHeight="1">
      <c r="B141" s="147" t="s">
        <v>71</v>
      </c>
      <c r="C141" s="147"/>
      <c r="D141" s="147"/>
      <c r="E141" s="148" t="s">
        <v>72</v>
      </c>
      <c r="F141" s="148"/>
      <c r="G141" s="148"/>
      <c r="H141" s="11"/>
      <c r="I141" s="47">
        <v>0</v>
      </c>
      <c r="J141" s="47">
        <v>0</v>
      </c>
      <c r="K141" s="47">
        <v>0</v>
      </c>
      <c r="L141" s="14" t="s">
        <v>13</v>
      </c>
      <c r="M141" s="15" t="s">
        <v>13</v>
      </c>
    </row>
    <row r="142" spans="2:13" ht="12.75" customHeight="1">
      <c r="B142" s="145" t="s">
        <v>77</v>
      </c>
      <c r="C142" s="145"/>
      <c r="D142" s="145"/>
      <c r="E142" s="146" t="s">
        <v>78</v>
      </c>
      <c r="F142" s="146"/>
      <c r="G142" s="146"/>
      <c r="H142" s="25"/>
      <c r="I142" s="46">
        <f>SUM(I143:I149)</f>
        <v>44977.770000000004</v>
      </c>
      <c r="J142" s="46">
        <f>SUM(J143:J149)</f>
        <v>110000</v>
      </c>
      <c r="K142" s="46">
        <f>SUM(K143:K149)</f>
        <v>44408.46</v>
      </c>
      <c r="L142" s="26">
        <f t="shared" si="6"/>
        <v>0.4037132727272727</v>
      </c>
      <c r="M142" s="26">
        <f>K142/K448</f>
        <v>0.004335616541409752</v>
      </c>
    </row>
    <row r="143" spans="2:13" ht="12.75" customHeight="1">
      <c r="B143" s="147" t="s">
        <v>79</v>
      </c>
      <c r="C143" s="147"/>
      <c r="D143" s="147"/>
      <c r="E143" s="148" t="s">
        <v>80</v>
      </c>
      <c r="F143" s="148"/>
      <c r="G143" s="148"/>
      <c r="H143" s="11"/>
      <c r="I143" s="47">
        <v>37800</v>
      </c>
      <c r="J143" s="47">
        <v>90000</v>
      </c>
      <c r="K143" s="47">
        <v>38700</v>
      </c>
      <c r="L143" s="10">
        <f t="shared" si="6"/>
        <v>0.43</v>
      </c>
      <c r="M143" s="15">
        <f>K143/K448</f>
        <v>0.0037782972017619478</v>
      </c>
    </row>
    <row r="144" spans="2:13" ht="12.75" customHeight="1">
      <c r="B144" s="147" t="s">
        <v>18</v>
      </c>
      <c r="C144" s="147"/>
      <c r="D144" s="147"/>
      <c r="E144" s="148" t="s">
        <v>19</v>
      </c>
      <c r="F144" s="148"/>
      <c r="G144" s="148"/>
      <c r="H144" s="11"/>
      <c r="I144" s="47">
        <v>5551.07</v>
      </c>
      <c r="J144" s="47">
        <v>8000</v>
      </c>
      <c r="K144" s="47">
        <v>2200.55</v>
      </c>
      <c r="L144" s="10">
        <f t="shared" si="6"/>
        <v>0.27506875000000003</v>
      </c>
      <c r="M144" s="15">
        <f>K144/K448</f>
        <v>0.00021484061776065258</v>
      </c>
    </row>
    <row r="145" spans="2:17" ht="12.75" customHeight="1">
      <c r="B145" s="147" t="s">
        <v>20</v>
      </c>
      <c r="C145" s="147"/>
      <c r="D145" s="147"/>
      <c r="E145" s="148" t="s">
        <v>21</v>
      </c>
      <c r="F145" s="148"/>
      <c r="G145" s="148"/>
      <c r="H145" s="11"/>
      <c r="I145" s="47">
        <v>1553.16</v>
      </c>
      <c r="J145" s="47">
        <v>8000</v>
      </c>
      <c r="K145" s="47">
        <v>2760.45</v>
      </c>
      <c r="L145" s="10">
        <f t="shared" si="6"/>
        <v>0.34505624999999995</v>
      </c>
      <c r="M145" s="15">
        <f>K145/K448</f>
        <v>0.00026950388916288805</v>
      </c>
      <c r="O145" s="98"/>
      <c r="P145" s="98"/>
      <c r="Q145" s="98"/>
    </row>
    <row r="146" spans="2:13" ht="12.75" customHeight="1">
      <c r="B146" s="147" t="s">
        <v>81</v>
      </c>
      <c r="C146" s="147"/>
      <c r="D146" s="147"/>
      <c r="E146" s="148" t="s">
        <v>82</v>
      </c>
      <c r="F146" s="148"/>
      <c r="G146" s="148"/>
      <c r="H146" s="11"/>
      <c r="I146" s="47">
        <v>73.54</v>
      </c>
      <c r="J146" s="47">
        <v>2000</v>
      </c>
      <c r="K146" s="47">
        <v>267.46</v>
      </c>
      <c r="L146" s="10">
        <f t="shared" si="6"/>
        <v>0.13373</v>
      </c>
      <c r="M146" s="15">
        <f>K146/K448</f>
        <v>2.6112231772177012E-05</v>
      </c>
    </row>
    <row r="147" spans="2:13" ht="12.75" customHeight="1">
      <c r="B147" s="174" t="s">
        <v>102</v>
      </c>
      <c r="C147" s="174"/>
      <c r="D147" s="174"/>
      <c r="E147" s="148" t="s">
        <v>103</v>
      </c>
      <c r="F147" s="148"/>
      <c r="G147" s="148"/>
      <c r="H147" s="11"/>
      <c r="I147" s="47">
        <v>0</v>
      </c>
      <c r="J147" s="47">
        <v>2000</v>
      </c>
      <c r="K147" s="47">
        <v>480</v>
      </c>
      <c r="L147" s="10">
        <f t="shared" si="6"/>
        <v>0.24</v>
      </c>
      <c r="M147" s="15">
        <f>K147/K448</f>
        <v>4.686260095208617E-05</v>
      </c>
    </row>
    <row r="148" spans="2:13" ht="27" customHeight="1">
      <c r="B148" s="147" t="s">
        <v>83</v>
      </c>
      <c r="C148" s="147"/>
      <c r="D148" s="147"/>
      <c r="E148" s="200" t="s">
        <v>223</v>
      </c>
      <c r="F148" s="196"/>
      <c r="G148" s="196"/>
      <c r="H148" s="11"/>
      <c r="I148" s="47">
        <v>0</v>
      </c>
      <c r="J148" s="47">
        <v>0</v>
      </c>
      <c r="K148" s="47">
        <v>0</v>
      </c>
      <c r="L148" s="10" t="s">
        <v>13</v>
      </c>
      <c r="M148" s="15" t="s">
        <v>13</v>
      </c>
    </row>
    <row r="149" spans="2:13" ht="12.75" customHeight="1">
      <c r="B149" s="147" t="s">
        <v>71</v>
      </c>
      <c r="C149" s="147"/>
      <c r="D149" s="147"/>
      <c r="E149" s="148" t="s">
        <v>72</v>
      </c>
      <c r="F149" s="148"/>
      <c r="G149" s="148"/>
      <c r="H149" s="11"/>
      <c r="I149" s="47">
        <v>0</v>
      </c>
      <c r="J149" s="47">
        <v>0</v>
      </c>
      <c r="K149" s="47">
        <v>0</v>
      </c>
      <c r="L149" s="10" t="s">
        <v>13</v>
      </c>
      <c r="M149" s="15" t="s">
        <v>13</v>
      </c>
    </row>
    <row r="150" spans="2:13" ht="12.75">
      <c r="B150" s="145" t="s">
        <v>84</v>
      </c>
      <c r="C150" s="145"/>
      <c r="D150" s="145"/>
      <c r="E150" s="146" t="s">
        <v>85</v>
      </c>
      <c r="F150" s="146"/>
      <c r="G150" s="146"/>
      <c r="H150" s="25"/>
      <c r="I150" s="46">
        <f>SUM(I151:I173)</f>
        <v>1193134.4100000004</v>
      </c>
      <c r="J150" s="46">
        <f>SUM(J151:J173)</f>
        <v>2150000</v>
      </c>
      <c r="K150" s="46">
        <f>SUM(K151:K173)</f>
        <v>1156788.4600000002</v>
      </c>
      <c r="L150" s="26">
        <f t="shared" si="6"/>
        <v>0.5380411441860466</v>
      </c>
      <c r="M150" s="26">
        <f>K150/K448</f>
        <v>0.11293774163949646</v>
      </c>
    </row>
    <row r="151" spans="2:13" ht="12.75">
      <c r="B151" s="147" t="s">
        <v>32</v>
      </c>
      <c r="C151" s="147"/>
      <c r="D151" s="147"/>
      <c r="E151" s="148" t="s">
        <v>33</v>
      </c>
      <c r="F151" s="148"/>
      <c r="G151" s="148"/>
      <c r="H151" s="11"/>
      <c r="I151" s="47">
        <v>1214.54</v>
      </c>
      <c r="J151" s="47">
        <v>2500</v>
      </c>
      <c r="K151" s="47">
        <v>263.67</v>
      </c>
      <c r="L151" s="10">
        <f t="shared" si="6"/>
        <v>0.105468</v>
      </c>
      <c r="M151" s="16">
        <f>K151/K448</f>
        <v>2.5742212485492836E-05</v>
      </c>
    </row>
    <row r="152" spans="2:13" ht="12.75">
      <c r="B152" s="147" t="s">
        <v>34</v>
      </c>
      <c r="C152" s="147"/>
      <c r="D152" s="147"/>
      <c r="E152" s="148" t="s">
        <v>35</v>
      </c>
      <c r="F152" s="148"/>
      <c r="G152" s="148"/>
      <c r="H152" s="11"/>
      <c r="I152" s="47">
        <v>720518.99</v>
      </c>
      <c r="J152" s="47">
        <v>1420000</v>
      </c>
      <c r="K152" s="47">
        <v>684393.46</v>
      </c>
      <c r="L152" s="10">
        <f t="shared" si="6"/>
        <v>0.48196722535211267</v>
      </c>
      <c r="M152" s="16">
        <f>K152/K448</f>
        <v>0.06681762002124489</v>
      </c>
    </row>
    <row r="153" spans="2:13" ht="12.75">
      <c r="B153" s="147" t="s">
        <v>36</v>
      </c>
      <c r="C153" s="147"/>
      <c r="D153" s="147"/>
      <c r="E153" s="148" t="s">
        <v>37</v>
      </c>
      <c r="F153" s="148"/>
      <c r="G153" s="148"/>
      <c r="H153" s="11"/>
      <c r="I153" s="47">
        <v>111849.31</v>
      </c>
      <c r="J153" s="47">
        <v>120000</v>
      </c>
      <c r="K153" s="47">
        <v>116395.33</v>
      </c>
      <c r="L153" s="10">
        <f t="shared" si="6"/>
        <v>0.9699610833333333</v>
      </c>
      <c r="M153" s="16">
        <f>K153/K448</f>
        <v>0.0113637247968258</v>
      </c>
    </row>
    <row r="154" spans="2:13" ht="12.75">
      <c r="B154" s="170" t="s">
        <v>127</v>
      </c>
      <c r="C154" s="150"/>
      <c r="D154" s="151"/>
      <c r="E154" s="199" t="s">
        <v>128</v>
      </c>
      <c r="F154" s="153"/>
      <c r="G154" s="154"/>
      <c r="H154" s="11"/>
      <c r="I154" s="47">
        <v>0</v>
      </c>
      <c r="J154" s="47">
        <v>10000</v>
      </c>
      <c r="K154" s="47">
        <v>4925.98</v>
      </c>
      <c r="L154" s="10">
        <f t="shared" si="6"/>
        <v>0.492598</v>
      </c>
      <c r="M154" s="16">
        <f>K154/K448</f>
        <v>0.0004809254896624113</v>
      </c>
    </row>
    <row r="155" spans="2:13" ht="12.75">
      <c r="B155" s="147" t="s">
        <v>38</v>
      </c>
      <c r="C155" s="147"/>
      <c r="D155" s="147"/>
      <c r="E155" s="148" t="s">
        <v>39</v>
      </c>
      <c r="F155" s="148"/>
      <c r="G155" s="148"/>
      <c r="H155" s="11"/>
      <c r="I155" s="47">
        <v>122860.32</v>
      </c>
      <c r="J155" s="47">
        <v>234850</v>
      </c>
      <c r="K155" s="47">
        <v>124464.89</v>
      </c>
      <c r="L155" s="10">
        <f t="shared" si="6"/>
        <v>0.529976112412178</v>
      </c>
      <c r="M155" s="16">
        <f>K155/K448</f>
        <v>0.012151559317948544</v>
      </c>
    </row>
    <row r="156" spans="2:13" ht="12.75">
      <c r="B156" s="147" t="s">
        <v>40</v>
      </c>
      <c r="C156" s="147"/>
      <c r="D156" s="147"/>
      <c r="E156" s="148" t="s">
        <v>41</v>
      </c>
      <c r="F156" s="148"/>
      <c r="G156" s="148"/>
      <c r="H156" s="11"/>
      <c r="I156" s="47">
        <v>17402.94</v>
      </c>
      <c r="J156" s="47">
        <v>35150</v>
      </c>
      <c r="K156" s="47">
        <v>16599.5</v>
      </c>
      <c r="L156" s="10">
        <f t="shared" si="6"/>
        <v>0.4722475106685633</v>
      </c>
      <c r="M156" s="16">
        <f>K156/K448</f>
        <v>0.001620616134383655</v>
      </c>
    </row>
    <row r="157" spans="2:13" ht="12.75">
      <c r="B157" s="147" t="s">
        <v>86</v>
      </c>
      <c r="C157" s="147"/>
      <c r="D157" s="147"/>
      <c r="E157" s="148" t="s">
        <v>87</v>
      </c>
      <c r="F157" s="148"/>
      <c r="G157" s="148"/>
      <c r="H157" s="11"/>
      <c r="I157" s="47">
        <v>0</v>
      </c>
      <c r="J157" s="47">
        <v>10000</v>
      </c>
      <c r="K157" s="47">
        <v>4049</v>
      </c>
      <c r="L157" s="10">
        <f t="shared" si="6"/>
        <v>0.4049</v>
      </c>
      <c r="M157" s="16">
        <f>K157/K448</f>
        <v>0.0003953055651145769</v>
      </c>
    </row>
    <row r="158" spans="2:13" ht="12.75">
      <c r="B158" s="147" t="s">
        <v>42</v>
      </c>
      <c r="C158" s="147"/>
      <c r="D158" s="147"/>
      <c r="E158" s="148" t="s">
        <v>43</v>
      </c>
      <c r="F158" s="148"/>
      <c r="G158" s="148"/>
      <c r="H158" s="11"/>
      <c r="I158" s="47">
        <v>42.95</v>
      </c>
      <c r="J158" s="47">
        <v>5000</v>
      </c>
      <c r="K158" s="47">
        <v>2578.18</v>
      </c>
      <c r="L158" s="16">
        <f t="shared" si="6"/>
        <v>0.515636</v>
      </c>
      <c r="M158" s="16">
        <f>K158/K448</f>
        <v>0.0002517087927555198</v>
      </c>
    </row>
    <row r="159" spans="2:13" ht="12.75">
      <c r="B159" s="147" t="s">
        <v>18</v>
      </c>
      <c r="C159" s="147"/>
      <c r="D159" s="147"/>
      <c r="E159" s="148" t="s">
        <v>19</v>
      </c>
      <c r="F159" s="148"/>
      <c r="G159" s="148"/>
      <c r="H159" s="11"/>
      <c r="I159" s="47">
        <v>55948.53</v>
      </c>
      <c r="J159" s="47">
        <v>50000</v>
      </c>
      <c r="K159" s="47">
        <v>41335.15</v>
      </c>
      <c r="L159" s="10">
        <f t="shared" si="6"/>
        <v>0.8267030000000001</v>
      </c>
      <c r="M159" s="16">
        <f>K159/K448</f>
        <v>0.004035567999467968</v>
      </c>
    </row>
    <row r="160" spans="2:13" ht="12.75">
      <c r="B160" s="147" t="s">
        <v>26</v>
      </c>
      <c r="C160" s="147"/>
      <c r="D160" s="147"/>
      <c r="E160" s="148" t="s">
        <v>27</v>
      </c>
      <c r="F160" s="148"/>
      <c r="G160" s="148"/>
      <c r="H160" s="11"/>
      <c r="I160" s="47">
        <v>13668.52</v>
      </c>
      <c r="J160" s="47">
        <v>25000</v>
      </c>
      <c r="K160" s="47">
        <v>14613.95</v>
      </c>
      <c r="L160" s="10">
        <f t="shared" si="6"/>
        <v>0.584558</v>
      </c>
      <c r="M160" s="16">
        <f>K160/K448</f>
        <v>0.0014267660566327912</v>
      </c>
    </row>
    <row r="161" spans="2:13" ht="12.75">
      <c r="B161" s="147" t="s">
        <v>88</v>
      </c>
      <c r="C161" s="147"/>
      <c r="D161" s="147"/>
      <c r="E161" s="148" t="s">
        <v>89</v>
      </c>
      <c r="F161" s="148"/>
      <c r="G161" s="148"/>
      <c r="H161" s="11"/>
      <c r="I161" s="47">
        <v>1045</v>
      </c>
      <c r="J161" s="47">
        <v>2500</v>
      </c>
      <c r="K161" s="47">
        <v>834</v>
      </c>
      <c r="L161" s="10">
        <f t="shared" si="6"/>
        <v>0.3336</v>
      </c>
      <c r="M161" s="16">
        <f>K161/K448</f>
        <v>8.142376915424973E-05</v>
      </c>
    </row>
    <row r="162" spans="2:13" ht="12.75">
      <c r="B162" s="174" t="s">
        <v>20</v>
      </c>
      <c r="C162" s="174"/>
      <c r="D162" s="174"/>
      <c r="E162" s="148" t="s">
        <v>21</v>
      </c>
      <c r="F162" s="148"/>
      <c r="G162" s="148"/>
      <c r="H162" s="11"/>
      <c r="I162" s="47">
        <v>72882.1</v>
      </c>
      <c r="J162" s="47">
        <v>130000</v>
      </c>
      <c r="K162" s="47">
        <v>73980.96</v>
      </c>
      <c r="L162" s="16">
        <f t="shared" si="6"/>
        <v>0.5690843076923078</v>
      </c>
      <c r="M162" s="16">
        <f>K162/K448</f>
        <v>0.007222792096942186</v>
      </c>
    </row>
    <row r="163" spans="2:13" ht="12.75">
      <c r="B163" s="174" t="s">
        <v>90</v>
      </c>
      <c r="C163" s="174"/>
      <c r="D163" s="174"/>
      <c r="E163" s="148" t="s">
        <v>91</v>
      </c>
      <c r="F163" s="148"/>
      <c r="G163" s="148"/>
      <c r="H163" s="11"/>
      <c r="I163" s="47">
        <v>2373.35</v>
      </c>
      <c r="J163" s="47">
        <v>5000</v>
      </c>
      <c r="K163" s="47">
        <v>2272.86</v>
      </c>
      <c r="L163" s="16">
        <f t="shared" si="6"/>
        <v>0.45457200000000003</v>
      </c>
      <c r="M163" s="16">
        <f>K163/K448</f>
        <v>0.00022190027333324704</v>
      </c>
    </row>
    <row r="164" spans="2:13" ht="12.75">
      <c r="B164" s="147" t="s">
        <v>92</v>
      </c>
      <c r="C164" s="147"/>
      <c r="D164" s="147"/>
      <c r="E164" s="148" t="s">
        <v>93</v>
      </c>
      <c r="F164" s="148"/>
      <c r="G164" s="148"/>
      <c r="H164" s="11"/>
      <c r="I164" s="47">
        <v>6770.38</v>
      </c>
      <c r="J164" s="47">
        <v>10000</v>
      </c>
      <c r="K164" s="47">
        <v>5124.98</v>
      </c>
      <c r="L164" s="10">
        <f t="shared" si="6"/>
        <v>0.512498</v>
      </c>
      <c r="M164" s="16">
        <f>K164/K448</f>
        <v>0.000500353942973797</v>
      </c>
    </row>
    <row r="165" spans="2:13" ht="12.75">
      <c r="B165" s="147" t="s">
        <v>94</v>
      </c>
      <c r="C165" s="147"/>
      <c r="D165" s="147"/>
      <c r="E165" s="148" t="s">
        <v>95</v>
      </c>
      <c r="F165" s="148"/>
      <c r="G165" s="148"/>
      <c r="H165" s="11"/>
      <c r="I165" s="47">
        <v>3881.07</v>
      </c>
      <c r="J165" s="47">
        <v>6000</v>
      </c>
      <c r="K165" s="47">
        <v>4079.31</v>
      </c>
      <c r="L165" s="10">
        <f t="shared" si="6"/>
        <v>0.679885</v>
      </c>
      <c r="M165" s="16">
        <f>K165/K448</f>
        <v>0.0003982647431038638</v>
      </c>
    </row>
    <row r="166" spans="2:13" ht="12.75">
      <c r="B166" s="147" t="s">
        <v>81</v>
      </c>
      <c r="C166" s="147"/>
      <c r="D166" s="147"/>
      <c r="E166" s="198" t="s">
        <v>150</v>
      </c>
      <c r="F166" s="148"/>
      <c r="G166" s="148"/>
      <c r="H166" s="11"/>
      <c r="I166" s="47">
        <v>17823.28</v>
      </c>
      <c r="J166" s="47">
        <v>20000</v>
      </c>
      <c r="K166" s="47">
        <v>16332.47</v>
      </c>
      <c r="L166" s="10">
        <f t="shared" si="6"/>
        <v>0.8166235</v>
      </c>
      <c r="M166" s="16">
        <f>K166/K448</f>
        <v>0.0015945458836914975</v>
      </c>
    </row>
    <row r="167" spans="2:13" ht="12.75">
      <c r="B167" s="147" t="s">
        <v>96</v>
      </c>
      <c r="C167" s="147"/>
      <c r="D167" s="147"/>
      <c r="E167" s="148" t="s">
        <v>97</v>
      </c>
      <c r="F167" s="148"/>
      <c r="G167" s="148"/>
      <c r="H167" s="11"/>
      <c r="I167" s="47">
        <v>103.62</v>
      </c>
      <c r="J167" s="47">
        <v>1000</v>
      </c>
      <c r="K167" s="47">
        <v>0</v>
      </c>
      <c r="L167" s="10">
        <f t="shared" si="6"/>
        <v>0</v>
      </c>
      <c r="M167" s="16">
        <f>K167/K448</f>
        <v>0</v>
      </c>
    </row>
    <row r="168" spans="2:13" ht="12.75">
      <c r="B168" s="147" t="s">
        <v>46</v>
      </c>
      <c r="C168" s="147"/>
      <c r="D168" s="147"/>
      <c r="E168" s="148" t="s">
        <v>47</v>
      </c>
      <c r="F168" s="148"/>
      <c r="G168" s="148"/>
      <c r="H168" s="11"/>
      <c r="I168" s="47">
        <v>3256</v>
      </c>
      <c r="J168" s="47">
        <v>3000</v>
      </c>
      <c r="K168" s="47">
        <v>928</v>
      </c>
      <c r="L168" s="10">
        <f t="shared" si="6"/>
        <v>0.30933333333333335</v>
      </c>
      <c r="M168" s="16">
        <f>K168/K448</f>
        <v>9.06010285073666E-05</v>
      </c>
    </row>
    <row r="169" spans="2:13" ht="12.75">
      <c r="B169" s="147" t="s">
        <v>98</v>
      </c>
      <c r="C169" s="147"/>
      <c r="D169" s="147"/>
      <c r="E169" s="148" t="s">
        <v>99</v>
      </c>
      <c r="F169" s="148"/>
      <c r="G169" s="148"/>
      <c r="H169" s="11"/>
      <c r="I169" s="47">
        <v>34500</v>
      </c>
      <c r="J169" s="47">
        <v>40000</v>
      </c>
      <c r="K169" s="47">
        <v>29000</v>
      </c>
      <c r="L169" s="10">
        <f t="shared" si="6"/>
        <v>0.725</v>
      </c>
      <c r="M169" s="16">
        <f>K169/K448</f>
        <v>0.002831282140855206</v>
      </c>
    </row>
    <row r="170" spans="2:13" ht="12.75">
      <c r="B170" s="174" t="s">
        <v>62</v>
      </c>
      <c r="C170" s="174"/>
      <c r="D170" s="174"/>
      <c r="E170" s="148" t="s">
        <v>63</v>
      </c>
      <c r="F170" s="148"/>
      <c r="G170" s="148"/>
      <c r="H170" s="11"/>
      <c r="I170" s="47">
        <v>2459.5</v>
      </c>
      <c r="J170" s="47">
        <v>14000</v>
      </c>
      <c r="K170" s="47">
        <v>10126.77</v>
      </c>
      <c r="L170" s="16">
        <f>K170/J170</f>
        <v>0.7233407142857143</v>
      </c>
      <c r="M170" s="16">
        <f>K170/K448</f>
        <v>0.0009886807946740785</v>
      </c>
    </row>
    <row r="171" spans="2:13" ht="12.75">
      <c r="B171" s="174" t="s">
        <v>102</v>
      </c>
      <c r="C171" s="174"/>
      <c r="D171" s="174"/>
      <c r="E171" s="148" t="s">
        <v>103</v>
      </c>
      <c r="F171" s="148"/>
      <c r="G171" s="148"/>
      <c r="H171" s="11"/>
      <c r="I171" s="47">
        <v>4534.01</v>
      </c>
      <c r="J171" s="47">
        <v>6000</v>
      </c>
      <c r="K171" s="47">
        <v>4490</v>
      </c>
      <c r="L171" s="16">
        <f>K171/J171</f>
        <v>0.7483333333333333</v>
      </c>
      <c r="M171" s="16">
        <f>K171/K448</f>
        <v>0.00043836057973930604</v>
      </c>
    </row>
    <row r="172" spans="2:13" ht="27" customHeight="1">
      <c r="B172" s="147" t="s">
        <v>83</v>
      </c>
      <c r="C172" s="147"/>
      <c r="D172" s="147"/>
      <c r="E172" s="200" t="s">
        <v>224</v>
      </c>
      <c r="F172" s="196"/>
      <c r="G172" s="196"/>
      <c r="H172" s="11"/>
      <c r="I172" s="47">
        <v>0</v>
      </c>
      <c r="J172" s="47">
        <v>0</v>
      </c>
      <c r="K172" s="47">
        <v>0</v>
      </c>
      <c r="L172" s="10" t="s">
        <v>13</v>
      </c>
      <c r="M172" s="16" t="s">
        <v>13</v>
      </c>
    </row>
    <row r="173" spans="2:13" ht="12.75">
      <c r="B173" s="147" t="s">
        <v>71</v>
      </c>
      <c r="C173" s="147"/>
      <c r="D173" s="147"/>
      <c r="E173" s="148" t="s">
        <v>72</v>
      </c>
      <c r="F173" s="148"/>
      <c r="G173" s="148"/>
      <c r="H173" s="11"/>
      <c r="I173" s="47">
        <v>0</v>
      </c>
      <c r="J173" s="47">
        <v>0</v>
      </c>
      <c r="K173" s="47">
        <v>0</v>
      </c>
      <c r="L173" s="10" t="s">
        <v>13</v>
      </c>
      <c r="M173" s="16" t="s">
        <v>13</v>
      </c>
    </row>
    <row r="174" spans="2:13" ht="12.75">
      <c r="B174" s="145" t="s">
        <v>282</v>
      </c>
      <c r="C174" s="145"/>
      <c r="D174" s="145"/>
      <c r="E174" s="201" t="s">
        <v>301</v>
      </c>
      <c r="F174" s="202"/>
      <c r="G174" s="202"/>
      <c r="H174" s="11"/>
      <c r="I174" s="46">
        <f>SUM(I175:I176)</f>
        <v>6384.96</v>
      </c>
      <c r="J174" s="46">
        <f>SUM(J175:J176)</f>
        <v>0</v>
      </c>
      <c r="K174" s="46">
        <f>SUM(K175:K176)</f>
        <v>0</v>
      </c>
      <c r="L174" s="10" t="s">
        <v>13</v>
      </c>
      <c r="M174" s="10" t="s">
        <v>13</v>
      </c>
    </row>
    <row r="175" spans="2:13" ht="12.75">
      <c r="B175" s="147" t="s">
        <v>32</v>
      </c>
      <c r="C175" s="147"/>
      <c r="D175" s="147"/>
      <c r="E175" s="148" t="s">
        <v>33</v>
      </c>
      <c r="F175" s="148"/>
      <c r="G175" s="148"/>
      <c r="H175" s="11"/>
      <c r="I175" s="47">
        <v>4542.96</v>
      </c>
      <c r="J175" s="47">
        <v>0</v>
      </c>
      <c r="K175" s="47">
        <v>0</v>
      </c>
      <c r="L175" s="10" t="s">
        <v>13</v>
      </c>
      <c r="M175" s="10" t="s">
        <v>13</v>
      </c>
    </row>
    <row r="176" spans="2:13" ht="12.75">
      <c r="B176" s="174" t="s">
        <v>109</v>
      </c>
      <c r="C176" s="174"/>
      <c r="D176" s="174"/>
      <c r="E176" s="198" t="s">
        <v>225</v>
      </c>
      <c r="F176" s="198"/>
      <c r="G176" s="198"/>
      <c r="H176" s="11"/>
      <c r="I176" s="47">
        <v>1842</v>
      </c>
      <c r="J176" s="47">
        <v>0</v>
      </c>
      <c r="K176" s="47">
        <v>0</v>
      </c>
      <c r="L176" s="10" t="s">
        <v>13</v>
      </c>
      <c r="M176" s="10" t="s">
        <v>13</v>
      </c>
    </row>
    <row r="177" spans="2:13" ht="12.75">
      <c r="B177" s="145" t="s">
        <v>107</v>
      </c>
      <c r="C177" s="145"/>
      <c r="D177" s="145"/>
      <c r="E177" s="146" t="s">
        <v>108</v>
      </c>
      <c r="F177" s="146"/>
      <c r="G177" s="146"/>
      <c r="H177" s="25"/>
      <c r="I177" s="46">
        <f>SUM(I178:I183)</f>
        <v>216461.08</v>
      </c>
      <c r="J177" s="46">
        <f>SUM(J178:J183)</f>
        <v>60000</v>
      </c>
      <c r="K177" s="46">
        <f>SUM(K178:K183)</f>
        <v>14268.47</v>
      </c>
      <c r="L177" s="26">
        <f>K177/J177</f>
        <v>0.23780783333333333</v>
      </c>
      <c r="M177" s="26">
        <f>K177/K448</f>
        <v>0.0013930366995975269</v>
      </c>
    </row>
    <row r="178" spans="2:13" ht="12.75">
      <c r="B178" s="174" t="s">
        <v>109</v>
      </c>
      <c r="C178" s="174"/>
      <c r="D178" s="174"/>
      <c r="E178" s="198" t="s">
        <v>225</v>
      </c>
      <c r="F178" s="198"/>
      <c r="G178" s="198"/>
      <c r="H178" s="7"/>
      <c r="I178" s="47">
        <v>6000</v>
      </c>
      <c r="J178" s="47">
        <v>10000</v>
      </c>
      <c r="K178" s="47">
        <v>0</v>
      </c>
      <c r="L178" s="15">
        <f>K178/J178</f>
        <v>0</v>
      </c>
      <c r="M178" s="15">
        <f>K178/K448</f>
        <v>0</v>
      </c>
    </row>
    <row r="179" spans="2:13" ht="12.75">
      <c r="B179" s="147" t="s">
        <v>42</v>
      </c>
      <c r="C179" s="147"/>
      <c r="D179" s="147"/>
      <c r="E179" s="148" t="s">
        <v>43</v>
      </c>
      <c r="F179" s="148"/>
      <c r="G179" s="148"/>
      <c r="H179" s="11"/>
      <c r="I179" s="47">
        <v>1500</v>
      </c>
      <c r="J179" s="47">
        <v>450</v>
      </c>
      <c r="K179" s="47">
        <v>0</v>
      </c>
      <c r="L179" s="79">
        <f>K179/J179</f>
        <v>0</v>
      </c>
      <c r="M179" s="15">
        <f>K179/K448</f>
        <v>0</v>
      </c>
    </row>
    <row r="180" spans="2:13" ht="12.75">
      <c r="B180" s="147" t="s">
        <v>18</v>
      </c>
      <c r="C180" s="147"/>
      <c r="D180" s="147"/>
      <c r="E180" s="148" t="s">
        <v>19</v>
      </c>
      <c r="F180" s="148"/>
      <c r="G180" s="148"/>
      <c r="H180" s="11"/>
      <c r="I180" s="47">
        <v>642.1</v>
      </c>
      <c r="J180" s="47">
        <v>1500</v>
      </c>
      <c r="K180" s="47">
        <v>1222.14</v>
      </c>
      <c r="L180" s="10">
        <f aca="true" t="shared" si="7" ref="L180:L199">K180/J180</f>
        <v>0.81476</v>
      </c>
      <c r="M180" s="15">
        <f>K180/K448</f>
        <v>0.00011931803984913041</v>
      </c>
    </row>
    <row r="181" spans="2:13" ht="12.75">
      <c r="B181" s="174" t="s">
        <v>20</v>
      </c>
      <c r="C181" s="174"/>
      <c r="D181" s="174"/>
      <c r="E181" s="148" t="s">
        <v>21</v>
      </c>
      <c r="F181" s="148"/>
      <c r="G181" s="148"/>
      <c r="H181" s="11"/>
      <c r="I181" s="47">
        <v>28717.1</v>
      </c>
      <c r="J181" s="47">
        <v>48050</v>
      </c>
      <c r="K181" s="47">
        <v>13046.33</v>
      </c>
      <c r="L181" s="10">
        <f t="shared" si="7"/>
        <v>0.27151571279916753</v>
      </c>
      <c r="M181" s="15">
        <f>K181/K448</f>
        <v>0.0012737186597483966</v>
      </c>
    </row>
    <row r="182" spans="2:13" ht="12.75">
      <c r="B182" s="203" t="s">
        <v>269</v>
      </c>
      <c r="C182" s="174"/>
      <c r="D182" s="174"/>
      <c r="E182" s="148" t="s">
        <v>21</v>
      </c>
      <c r="F182" s="148"/>
      <c r="G182" s="148"/>
      <c r="H182" s="11"/>
      <c r="I182" s="47">
        <v>115752.4</v>
      </c>
      <c r="J182" s="47">
        <v>0</v>
      </c>
      <c r="K182" s="47">
        <v>0</v>
      </c>
      <c r="L182" s="10" t="s">
        <v>13</v>
      </c>
      <c r="M182" s="10" t="s">
        <v>13</v>
      </c>
    </row>
    <row r="183" spans="2:13" ht="12.75">
      <c r="B183" s="174" t="s">
        <v>247</v>
      </c>
      <c r="C183" s="174"/>
      <c r="D183" s="174"/>
      <c r="E183" s="148" t="s">
        <v>21</v>
      </c>
      <c r="F183" s="148"/>
      <c r="G183" s="148"/>
      <c r="H183" s="11"/>
      <c r="I183" s="47">
        <v>63849.48</v>
      </c>
      <c r="J183" s="47">
        <v>0</v>
      </c>
      <c r="K183" s="47">
        <v>0</v>
      </c>
      <c r="L183" s="69" t="s">
        <v>13</v>
      </c>
      <c r="M183" s="69" t="s">
        <v>13</v>
      </c>
    </row>
    <row r="184" spans="2:13" ht="12.75">
      <c r="B184" s="145" t="s">
        <v>110</v>
      </c>
      <c r="C184" s="145"/>
      <c r="D184" s="145"/>
      <c r="E184" s="146" t="s">
        <v>25</v>
      </c>
      <c r="F184" s="146"/>
      <c r="G184" s="146"/>
      <c r="H184" s="25"/>
      <c r="I184" s="46">
        <f>SUM(I185:I195)</f>
        <v>6600.75</v>
      </c>
      <c r="J184" s="46">
        <f>SUM(J185:J195)</f>
        <v>125000</v>
      </c>
      <c r="K184" s="48">
        <f>SUM(K185:K195)</f>
        <v>103356.59</v>
      </c>
      <c r="L184" s="57">
        <f t="shared" si="7"/>
        <v>0.82685272</v>
      </c>
      <c r="M184" s="57">
        <f>K184/K448</f>
        <v>0.010090747151954958</v>
      </c>
    </row>
    <row r="185" spans="2:13" ht="12.75">
      <c r="B185" s="158" t="s">
        <v>257</v>
      </c>
      <c r="C185" s="159"/>
      <c r="D185" s="160"/>
      <c r="E185" s="204" t="s">
        <v>35</v>
      </c>
      <c r="F185" s="205"/>
      <c r="G185" s="206"/>
      <c r="H185" s="25"/>
      <c r="I185" s="46">
        <v>0</v>
      </c>
      <c r="J185" s="46">
        <v>17279</v>
      </c>
      <c r="K185" s="48">
        <v>7845.5</v>
      </c>
      <c r="L185" s="57">
        <f t="shared" si="7"/>
        <v>0.45404826668209963</v>
      </c>
      <c r="M185" s="57">
        <f>K185/K448</f>
        <v>0.0007659594495199835</v>
      </c>
    </row>
    <row r="186" spans="2:13" ht="12.75">
      <c r="B186" s="158" t="s">
        <v>258</v>
      </c>
      <c r="C186" s="159"/>
      <c r="D186" s="160"/>
      <c r="E186" s="204" t="s">
        <v>35</v>
      </c>
      <c r="F186" s="205"/>
      <c r="G186" s="206"/>
      <c r="H186" s="25"/>
      <c r="I186" s="46">
        <v>0</v>
      </c>
      <c r="J186" s="46">
        <v>2961</v>
      </c>
      <c r="K186" s="48">
        <v>1384.5</v>
      </c>
      <c r="L186" s="57">
        <f t="shared" si="7"/>
        <v>0.4675785207700101</v>
      </c>
      <c r="M186" s="57">
        <f>K186/K448</f>
        <v>0.00013516931462117355</v>
      </c>
    </row>
    <row r="187" spans="2:13" ht="12.75">
      <c r="B187" s="158" t="s">
        <v>261</v>
      </c>
      <c r="C187" s="159"/>
      <c r="D187" s="160"/>
      <c r="E187" s="204" t="s">
        <v>302</v>
      </c>
      <c r="F187" s="205"/>
      <c r="G187" s="206"/>
      <c r="H187" s="25"/>
      <c r="I187" s="46">
        <v>0</v>
      </c>
      <c r="J187" s="46">
        <v>2549.55</v>
      </c>
      <c r="K187" s="48">
        <v>1308.16</v>
      </c>
      <c r="L187" s="57">
        <f t="shared" si="7"/>
        <v>0.5130944676511541</v>
      </c>
      <c r="M187" s="57">
        <f>K187/K448</f>
        <v>0.00012771620846141886</v>
      </c>
    </row>
    <row r="188" spans="2:13" ht="12.75">
      <c r="B188" s="158" t="s">
        <v>262</v>
      </c>
      <c r="C188" s="159"/>
      <c r="D188" s="160"/>
      <c r="E188" s="204" t="s">
        <v>39</v>
      </c>
      <c r="F188" s="205"/>
      <c r="G188" s="206"/>
      <c r="H188" s="25"/>
      <c r="I188" s="46">
        <v>0</v>
      </c>
      <c r="J188" s="46">
        <v>573.45</v>
      </c>
      <c r="K188" s="48">
        <v>230.87</v>
      </c>
      <c r="L188" s="57">
        <f t="shared" si="7"/>
        <v>0.40259830848373873</v>
      </c>
      <c r="M188" s="57">
        <f>K188/K448</f>
        <v>2.2539934753766946E-05</v>
      </c>
    </row>
    <row r="189" spans="2:13" ht="12.75">
      <c r="B189" s="158" t="s">
        <v>263</v>
      </c>
      <c r="C189" s="159"/>
      <c r="D189" s="160"/>
      <c r="E189" s="204" t="s">
        <v>41</v>
      </c>
      <c r="F189" s="205"/>
      <c r="G189" s="206"/>
      <c r="H189" s="25"/>
      <c r="I189" s="46">
        <v>0</v>
      </c>
      <c r="J189" s="46">
        <v>403.15</v>
      </c>
      <c r="K189" s="48">
        <v>191.07</v>
      </c>
      <c r="L189" s="57">
        <f t="shared" si="7"/>
        <v>0.47394270122783083</v>
      </c>
      <c r="M189" s="57">
        <f>K189/K448</f>
        <v>1.86542440914898E-05</v>
      </c>
    </row>
    <row r="190" spans="2:13" ht="12.75">
      <c r="B190" s="158" t="s">
        <v>264</v>
      </c>
      <c r="C190" s="159"/>
      <c r="D190" s="160"/>
      <c r="E190" s="204" t="s">
        <v>41</v>
      </c>
      <c r="F190" s="205"/>
      <c r="G190" s="206"/>
      <c r="H190" s="25"/>
      <c r="I190" s="46">
        <v>0</v>
      </c>
      <c r="J190" s="46">
        <v>85.85</v>
      </c>
      <c r="K190" s="48">
        <v>33.74</v>
      </c>
      <c r="L190" s="57">
        <f t="shared" si="7"/>
        <v>0.39301106581246364</v>
      </c>
      <c r="M190" s="57">
        <f>K190/K448</f>
        <v>3.294050325257057E-06</v>
      </c>
    </row>
    <row r="191" spans="2:13" ht="12.75">
      <c r="B191" s="158" t="s">
        <v>265</v>
      </c>
      <c r="C191" s="159"/>
      <c r="D191" s="160"/>
      <c r="E191" s="204" t="s">
        <v>19</v>
      </c>
      <c r="F191" s="205"/>
      <c r="G191" s="206"/>
      <c r="H191" s="25"/>
      <c r="I191" s="46">
        <v>0</v>
      </c>
      <c r="J191" s="46">
        <v>5000</v>
      </c>
      <c r="K191" s="48">
        <v>3265.47</v>
      </c>
      <c r="L191" s="57">
        <f>K191/J191</f>
        <v>0.653094</v>
      </c>
      <c r="M191" s="57">
        <f>K191/K448</f>
        <v>0.00031880920318960173</v>
      </c>
    </row>
    <row r="192" spans="2:13" ht="12.75">
      <c r="B192" s="158" t="s">
        <v>266</v>
      </c>
      <c r="C192" s="159"/>
      <c r="D192" s="160"/>
      <c r="E192" s="204" t="s">
        <v>19</v>
      </c>
      <c r="F192" s="205"/>
      <c r="G192" s="206"/>
      <c r="H192" s="25"/>
      <c r="I192" s="46">
        <v>0</v>
      </c>
      <c r="J192" s="46">
        <v>1000</v>
      </c>
      <c r="K192" s="48">
        <v>576.28</v>
      </c>
      <c r="L192" s="57">
        <f t="shared" si="7"/>
        <v>0.57628</v>
      </c>
      <c r="M192" s="57">
        <f>K192/K448</f>
        <v>5.6262457659725456E-05</v>
      </c>
    </row>
    <row r="193" spans="2:13" ht="12.75">
      <c r="B193" s="158" t="s">
        <v>269</v>
      </c>
      <c r="C193" s="159"/>
      <c r="D193" s="160"/>
      <c r="E193" s="204" t="s">
        <v>21</v>
      </c>
      <c r="F193" s="205"/>
      <c r="G193" s="206"/>
      <c r="H193" s="25"/>
      <c r="I193" s="46">
        <v>0</v>
      </c>
      <c r="J193" s="46">
        <v>68975.8</v>
      </c>
      <c r="K193" s="48">
        <v>67529.69</v>
      </c>
      <c r="L193" s="57">
        <f t="shared" si="7"/>
        <v>0.9790345309514351</v>
      </c>
      <c r="M193" s="57">
        <f>K193/K448</f>
        <v>0.006592951906016842</v>
      </c>
    </row>
    <row r="194" spans="2:13" ht="12.75">
      <c r="B194" s="158" t="s">
        <v>247</v>
      </c>
      <c r="C194" s="159"/>
      <c r="D194" s="160"/>
      <c r="E194" s="204" t="s">
        <v>21</v>
      </c>
      <c r="F194" s="205"/>
      <c r="G194" s="206"/>
      <c r="H194" s="25"/>
      <c r="I194" s="46">
        <v>0</v>
      </c>
      <c r="J194" s="46">
        <v>12172.2</v>
      </c>
      <c r="K194" s="48">
        <v>11917.16</v>
      </c>
      <c r="L194" s="57">
        <f t="shared" si="7"/>
        <v>0.9790473373753306</v>
      </c>
      <c r="M194" s="57">
        <f>K194/K448</f>
        <v>0.0011634773199211733</v>
      </c>
    </row>
    <row r="195" spans="2:13" ht="12.75">
      <c r="B195" s="147" t="s">
        <v>46</v>
      </c>
      <c r="C195" s="147"/>
      <c r="D195" s="147"/>
      <c r="E195" s="148" t="s">
        <v>47</v>
      </c>
      <c r="F195" s="148"/>
      <c r="G195" s="148"/>
      <c r="H195" s="11"/>
      <c r="I195" s="47">
        <v>6600.75</v>
      </c>
      <c r="J195" s="47">
        <v>14000</v>
      </c>
      <c r="K195" s="49">
        <v>9074.15</v>
      </c>
      <c r="L195" s="94">
        <f t="shared" si="7"/>
        <v>0.6481535714285714</v>
      </c>
      <c r="M195" s="24">
        <f>K195/K448</f>
        <v>0.0008859130633945265</v>
      </c>
    </row>
    <row r="196" spans="2:13" ht="48.75" customHeight="1">
      <c r="B196" s="143" t="s">
        <v>111</v>
      </c>
      <c r="C196" s="143"/>
      <c r="D196" s="143"/>
      <c r="E196" s="173" t="s">
        <v>112</v>
      </c>
      <c r="F196" s="173"/>
      <c r="G196" s="173"/>
      <c r="H196" s="4"/>
      <c r="I196" s="45">
        <f>SUM(I197,I200)</f>
        <v>0</v>
      </c>
      <c r="J196" s="45">
        <f>SUM(J197,J200)</f>
        <v>880</v>
      </c>
      <c r="K196" s="84">
        <f>SUM(K197,K200)</f>
        <v>0</v>
      </c>
      <c r="L196" s="95">
        <f t="shared" si="7"/>
        <v>0</v>
      </c>
      <c r="M196" s="95">
        <f>K196/K448</f>
        <v>0</v>
      </c>
    </row>
    <row r="197" spans="2:13" ht="30.75" customHeight="1">
      <c r="B197" s="207" t="s">
        <v>113</v>
      </c>
      <c r="C197" s="207"/>
      <c r="D197" s="207"/>
      <c r="E197" s="208" t="s">
        <v>114</v>
      </c>
      <c r="F197" s="208"/>
      <c r="G197" s="208"/>
      <c r="H197" s="80"/>
      <c r="I197" s="81">
        <f>SUM(I198:I199)</f>
        <v>0</v>
      </c>
      <c r="J197" s="81">
        <f>SUM(J198:J199)</f>
        <v>880</v>
      </c>
      <c r="K197" s="81">
        <f>SUM(K198:K199)</f>
        <v>0</v>
      </c>
      <c r="L197" s="82">
        <f t="shared" si="7"/>
        <v>0</v>
      </c>
      <c r="M197" s="83">
        <f>K197/K448</f>
        <v>0</v>
      </c>
    </row>
    <row r="198" spans="2:13" ht="11.25" customHeight="1">
      <c r="B198" s="209" t="s">
        <v>18</v>
      </c>
      <c r="C198" s="209"/>
      <c r="D198" s="209"/>
      <c r="E198" s="210" t="s">
        <v>19</v>
      </c>
      <c r="F198" s="210"/>
      <c r="G198" s="210"/>
      <c r="H198" s="9"/>
      <c r="I198" s="54">
        <v>0</v>
      </c>
      <c r="J198" s="54">
        <v>680</v>
      </c>
      <c r="K198" s="56">
        <v>0</v>
      </c>
      <c r="L198" s="55">
        <f t="shared" si="7"/>
        <v>0</v>
      </c>
      <c r="M198" s="55">
        <f>K198/K448</f>
        <v>0</v>
      </c>
    </row>
    <row r="199" spans="2:13" ht="14.25" customHeight="1">
      <c r="B199" s="174" t="s">
        <v>20</v>
      </c>
      <c r="C199" s="174"/>
      <c r="D199" s="174"/>
      <c r="E199" s="148" t="s">
        <v>21</v>
      </c>
      <c r="F199" s="148"/>
      <c r="G199" s="148"/>
      <c r="H199" s="9"/>
      <c r="I199" s="54">
        <v>0</v>
      </c>
      <c r="J199" s="54">
        <v>200</v>
      </c>
      <c r="K199" s="56">
        <v>0</v>
      </c>
      <c r="L199" s="24">
        <f t="shared" si="7"/>
        <v>0</v>
      </c>
      <c r="M199" s="24">
        <f>K199/K448</f>
        <v>0</v>
      </c>
    </row>
    <row r="200" spans="2:13" ht="14.25" customHeight="1">
      <c r="B200" s="211" t="s">
        <v>248</v>
      </c>
      <c r="C200" s="145"/>
      <c r="D200" s="145"/>
      <c r="E200" s="212" t="s">
        <v>249</v>
      </c>
      <c r="F200" s="213"/>
      <c r="G200" s="213"/>
      <c r="H200" s="25"/>
      <c r="I200" s="46">
        <f>SUM(I201:I205)</f>
        <v>0</v>
      </c>
      <c r="J200" s="46">
        <f>SUM(J201:J205)</f>
        <v>0</v>
      </c>
      <c r="K200" s="48">
        <f>SUM(K201:K205)</f>
        <v>0</v>
      </c>
      <c r="L200" s="57" t="s">
        <v>13</v>
      </c>
      <c r="M200" s="57" t="s">
        <v>13</v>
      </c>
    </row>
    <row r="201" spans="2:13" ht="14.25" customHeight="1">
      <c r="B201" s="197" t="s">
        <v>79</v>
      </c>
      <c r="C201" s="147"/>
      <c r="D201" s="147"/>
      <c r="E201" s="198" t="s">
        <v>80</v>
      </c>
      <c r="F201" s="148"/>
      <c r="G201" s="148"/>
      <c r="H201" s="7"/>
      <c r="I201" s="49">
        <v>0</v>
      </c>
      <c r="J201" s="47">
        <v>0</v>
      </c>
      <c r="K201" s="49">
        <v>0</v>
      </c>
      <c r="L201" s="24" t="s">
        <v>13</v>
      </c>
      <c r="M201" s="24" t="s">
        <v>13</v>
      </c>
    </row>
    <row r="202" spans="2:13" ht="14.25" customHeight="1">
      <c r="B202" s="147" t="s">
        <v>42</v>
      </c>
      <c r="C202" s="147"/>
      <c r="D202" s="147"/>
      <c r="E202" s="148" t="s">
        <v>43</v>
      </c>
      <c r="F202" s="148"/>
      <c r="G202" s="148"/>
      <c r="H202" s="7"/>
      <c r="I202" s="49">
        <v>0</v>
      </c>
      <c r="J202" s="47">
        <v>0</v>
      </c>
      <c r="K202" s="49">
        <v>0</v>
      </c>
      <c r="L202" s="24" t="s">
        <v>13</v>
      </c>
      <c r="M202" s="24" t="s">
        <v>13</v>
      </c>
    </row>
    <row r="203" spans="2:13" ht="14.25" customHeight="1">
      <c r="B203" s="147" t="s">
        <v>18</v>
      </c>
      <c r="C203" s="147"/>
      <c r="D203" s="147"/>
      <c r="E203" s="148" t="s">
        <v>19</v>
      </c>
      <c r="F203" s="148"/>
      <c r="G203" s="148"/>
      <c r="H203" s="7"/>
      <c r="I203" s="49">
        <v>0</v>
      </c>
      <c r="J203" s="47">
        <v>0</v>
      </c>
      <c r="K203" s="49">
        <v>0</v>
      </c>
      <c r="L203" s="24" t="s">
        <v>13</v>
      </c>
      <c r="M203" s="24" t="s">
        <v>13</v>
      </c>
    </row>
    <row r="204" spans="2:13" ht="14.25" customHeight="1">
      <c r="B204" s="174" t="s">
        <v>20</v>
      </c>
      <c r="C204" s="174"/>
      <c r="D204" s="174"/>
      <c r="E204" s="148" t="s">
        <v>21</v>
      </c>
      <c r="F204" s="148"/>
      <c r="G204" s="148"/>
      <c r="H204" s="7"/>
      <c r="I204" s="49">
        <v>0</v>
      </c>
      <c r="J204" s="47">
        <v>0</v>
      </c>
      <c r="K204" s="49">
        <v>0</v>
      </c>
      <c r="L204" s="24" t="s">
        <v>13</v>
      </c>
      <c r="M204" s="24" t="s">
        <v>13</v>
      </c>
    </row>
    <row r="205" spans="2:13" ht="14.25" customHeight="1">
      <c r="B205" s="147" t="s">
        <v>81</v>
      </c>
      <c r="C205" s="147"/>
      <c r="D205" s="147"/>
      <c r="E205" s="198" t="s">
        <v>150</v>
      </c>
      <c r="F205" s="148"/>
      <c r="G205" s="148"/>
      <c r="H205" s="11"/>
      <c r="I205" s="49">
        <v>0</v>
      </c>
      <c r="J205" s="47">
        <v>0</v>
      </c>
      <c r="K205" s="49">
        <v>0</v>
      </c>
      <c r="L205" s="24" t="s">
        <v>13</v>
      </c>
      <c r="M205" s="24" t="s">
        <v>13</v>
      </c>
    </row>
    <row r="206" spans="2:13" ht="14.25" customHeight="1">
      <c r="B206" s="214" t="s">
        <v>284</v>
      </c>
      <c r="C206" s="143"/>
      <c r="D206" s="143"/>
      <c r="E206" s="215" t="s">
        <v>286</v>
      </c>
      <c r="F206" s="173"/>
      <c r="G206" s="173"/>
      <c r="H206" s="4"/>
      <c r="I206" s="45">
        <f aca="true" t="shared" si="8" ref="I206:K207">SUM(I207)</f>
        <v>0</v>
      </c>
      <c r="J206" s="45">
        <f t="shared" si="8"/>
        <v>200</v>
      </c>
      <c r="K206" s="84">
        <f t="shared" si="8"/>
        <v>0</v>
      </c>
      <c r="L206" s="85">
        <f>K206/J206</f>
        <v>0</v>
      </c>
      <c r="M206" s="85">
        <f>K206/K448</f>
        <v>0</v>
      </c>
    </row>
    <row r="207" spans="2:13" ht="14.25" customHeight="1">
      <c r="B207" s="211" t="s">
        <v>285</v>
      </c>
      <c r="C207" s="145"/>
      <c r="D207" s="145"/>
      <c r="E207" s="212" t="s">
        <v>287</v>
      </c>
      <c r="F207" s="213"/>
      <c r="G207" s="213"/>
      <c r="H207" s="25"/>
      <c r="I207" s="46">
        <f t="shared" si="8"/>
        <v>0</v>
      </c>
      <c r="J207" s="46">
        <f t="shared" si="8"/>
        <v>200</v>
      </c>
      <c r="K207" s="48">
        <f t="shared" si="8"/>
        <v>0</v>
      </c>
      <c r="L207" s="111">
        <f>K207/J207</f>
        <v>0</v>
      </c>
      <c r="M207" s="111">
        <f>K207/K448</f>
        <v>0</v>
      </c>
    </row>
    <row r="208" spans="2:13" ht="14.25" customHeight="1">
      <c r="B208" s="147" t="s">
        <v>18</v>
      </c>
      <c r="C208" s="147"/>
      <c r="D208" s="147"/>
      <c r="E208" s="148" t="s">
        <v>19</v>
      </c>
      <c r="F208" s="148"/>
      <c r="G208" s="148"/>
      <c r="H208" s="11"/>
      <c r="I208" s="49">
        <v>0</v>
      </c>
      <c r="J208" s="47">
        <v>200</v>
      </c>
      <c r="K208" s="49">
        <v>0</v>
      </c>
      <c r="L208" s="111">
        <f>K208/J208</f>
        <v>0</v>
      </c>
      <c r="M208" s="111">
        <f>K208/K448</f>
        <v>0</v>
      </c>
    </row>
    <row r="209" spans="2:13" ht="27.75" customHeight="1">
      <c r="B209" s="143" t="s">
        <v>115</v>
      </c>
      <c r="C209" s="143"/>
      <c r="D209" s="143"/>
      <c r="E209" s="173" t="s">
        <v>116</v>
      </c>
      <c r="F209" s="173"/>
      <c r="G209" s="173"/>
      <c r="H209" s="4"/>
      <c r="I209" s="45">
        <f>SUM(I214,I212,I210)</f>
        <v>3731.59</v>
      </c>
      <c r="J209" s="45">
        <f>SUM(J214,J212,J210)</f>
        <v>14000</v>
      </c>
      <c r="K209" s="45">
        <f>SUM(K214,K212,K210)</f>
        <v>0</v>
      </c>
      <c r="L209" s="17">
        <f aca="true" t="shared" si="9" ref="L209:L265">K209/J209</f>
        <v>0</v>
      </c>
      <c r="M209" s="17">
        <f>K209/K448</f>
        <v>0</v>
      </c>
    </row>
    <row r="210" spans="2:13" ht="13.5" customHeight="1">
      <c r="B210" s="145" t="s">
        <v>117</v>
      </c>
      <c r="C210" s="145"/>
      <c r="D210" s="145"/>
      <c r="E210" s="212" t="s">
        <v>226</v>
      </c>
      <c r="F210" s="213"/>
      <c r="G210" s="213"/>
      <c r="H210" s="25"/>
      <c r="I210" s="46">
        <f>SUM(I211)</f>
        <v>0</v>
      </c>
      <c r="J210" s="46">
        <f>SUM(J211)</f>
        <v>8000</v>
      </c>
      <c r="K210" s="46">
        <f>SUM(K211)</f>
        <v>0</v>
      </c>
      <c r="L210" s="29">
        <f t="shared" si="9"/>
        <v>0</v>
      </c>
      <c r="M210" s="26">
        <f>K210/K448</f>
        <v>0</v>
      </c>
    </row>
    <row r="211" spans="2:13" ht="12" customHeight="1">
      <c r="B211" s="216" t="s">
        <v>118</v>
      </c>
      <c r="C211" s="216"/>
      <c r="D211" s="216"/>
      <c r="E211" s="217" t="s">
        <v>119</v>
      </c>
      <c r="F211" s="217"/>
      <c r="G211" s="217"/>
      <c r="H211" s="18"/>
      <c r="I211" s="50">
        <v>0</v>
      </c>
      <c r="J211" s="50">
        <v>8000</v>
      </c>
      <c r="K211" s="50">
        <v>0</v>
      </c>
      <c r="L211" s="16">
        <f t="shared" si="9"/>
        <v>0</v>
      </c>
      <c r="M211" s="15">
        <f>K211/K448</f>
        <v>0</v>
      </c>
    </row>
    <row r="212" spans="2:13" ht="12.75">
      <c r="B212" s="145" t="s">
        <v>120</v>
      </c>
      <c r="C212" s="145"/>
      <c r="D212" s="145"/>
      <c r="E212" s="146" t="s">
        <v>121</v>
      </c>
      <c r="F212" s="146"/>
      <c r="G212" s="146"/>
      <c r="H212" s="25"/>
      <c r="I212" s="46">
        <f>SUM(I213:I213)</f>
        <v>0</v>
      </c>
      <c r="J212" s="46">
        <f>SUM(J213:J213)</f>
        <v>1000</v>
      </c>
      <c r="K212" s="46">
        <f>SUM(K213:K213)</f>
        <v>0</v>
      </c>
      <c r="L212" s="26">
        <f t="shared" si="9"/>
        <v>0</v>
      </c>
      <c r="M212" s="26">
        <f>K212/K448</f>
        <v>0</v>
      </c>
    </row>
    <row r="213" spans="2:13" ht="12.75">
      <c r="B213" s="147" t="s">
        <v>18</v>
      </c>
      <c r="C213" s="147"/>
      <c r="D213" s="147"/>
      <c r="E213" s="148" t="s">
        <v>19</v>
      </c>
      <c r="F213" s="148"/>
      <c r="G213" s="148"/>
      <c r="H213" s="7"/>
      <c r="I213" s="47">
        <v>0</v>
      </c>
      <c r="J213" s="47">
        <v>1000</v>
      </c>
      <c r="K213" s="47">
        <v>0</v>
      </c>
      <c r="L213" s="15">
        <f t="shared" si="9"/>
        <v>0</v>
      </c>
      <c r="M213" s="15">
        <f>K213/K448</f>
        <v>0</v>
      </c>
    </row>
    <row r="214" spans="2:13" ht="12.75" customHeight="1">
      <c r="B214" s="145" t="s">
        <v>122</v>
      </c>
      <c r="C214" s="145"/>
      <c r="D214" s="145"/>
      <c r="E214" s="146" t="s">
        <v>25</v>
      </c>
      <c r="F214" s="146"/>
      <c r="G214" s="146"/>
      <c r="H214" s="25"/>
      <c r="I214" s="46">
        <f>SUM(I215:I216)</f>
        <v>3731.59</v>
      </c>
      <c r="J214" s="46">
        <f>SUM(J215:J216)</f>
        <v>5000</v>
      </c>
      <c r="K214" s="46">
        <f>SUM(K215:K216)</f>
        <v>0</v>
      </c>
      <c r="L214" s="26">
        <f t="shared" si="9"/>
        <v>0</v>
      </c>
      <c r="M214" s="26">
        <f>K214/K448</f>
        <v>0</v>
      </c>
    </row>
    <row r="215" spans="2:13" ht="12.75" customHeight="1">
      <c r="B215" s="147" t="s">
        <v>18</v>
      </c>
      <c r="C215" s="147"/>
      <c r="D215" s="147"/>
      <c r="E215" s="148" t="s">
        <v>19</v>
      </c>
      <c r="F215" s="148"/>
      <c r="G215" s="148"/>
      <c r="H215" s="11"/>
      <c r="I215" s="47">
        <v>2894.67</v>
      </c>
      <c r="J215" s="47">
        <v>4000</v>
      </c>
      <c r="K215" s="47">
        <v>0</v>
      </c>
      <c r="L215" s="10">
        <f t="shared" si="9"/>
        <v>0</v>
      </c>
      <c r="M215" s="15">
        <f>K215/K448</f>
        <v>0</v>
      </c>
    </row>
    <row r="216" spans="2:13" ht="12.75" customHeight="1">
      <c r="B216" s="174" t="s">
        <v>20</v>
      </c>
      <c r="C216" s="174"/>
      <c r="D216" s="174"/>
      <c r="E216" s="148" t="s">
        <v>21</v>
      </c>
      <c r="F216" s="148"/>
      <c r="G216" s="148"/>
      <c r="H216" s="11"/>
      <c r="I216" s="47">
        <v>836.92</v>
      </c>
      <c r="J216" s="47">
        <v>1000</v>
      </c>
      <c r="K216" s="47">
        <v>0</v>
      </c>
      <c r="L216" s="16">
        <f t="shared" si="9"/>
        <v>0</v>
      </c>
      <c r="M216" s="15">
        <f>K216/K448</f>
        <v>0</v>
      </c>
    </row>
    <row r="217" spans="2:13" ht="55.5" customHeight="1">
      <c r="B217" s="143" t="s">
        <v>123</v>
      </c>
      <c r="C217" s="143"/>
      <c r="D217" s="143"/>
      <c r="E217" s="173" t="s">
        <v>124</v>
      </c>
      <c r="F217" s="173"/>
      <c r="G217" s="173"/>
      <c r="H217" s="4"/>
      <c r="I217" s="45">
        <f>SUM(I218)</f>
        <v>18657.899999999998</v>
      </c>
      <c r="J217" s="45">
        <f>SUM(J218)</f>
        <v>0</v>
      </c>
      <c r="K217" s="45">
        <f>SUM(K218)</f>
        <v>0</v>
      </c>
      <c r="L217" s="112" t="s">
        <v>13</v>
      </c>
      <c r="M217" s="112" t="s">
        <v>13</v>
      </c>
    </row>
    <row r="218" spans="2:13" ht="24.75" customHeight="1">
      <c r="B218" s="145" t="s">
        <v>125</v>
      </c>
      <c r="C218" s="145"/>
      <c r="D218" s="145"/>
      <c r="E218" s="213" t="s">
        <v>126</v>
      </c>
      <c r="F218" s="213"/>
      <c r="G218" s="213"/>
      <c r="H218" s="25"/>
      <c r="I218" s="46">
        <f>SUM(I219:I222)</f>
        <v>18657.899999999998</v>
      </c>
      <c r="J218" s="46">
        <f>SUM(J219:J222)</f>
        <v>0</v>
      </c>
      <c r="K218" s="46">
        <f>SUM(K219:K222)</f>
        <v>0</v>
      </c>
      <c r="L218" s="24" t="s">
        <v>13</v>
      </c>
      <c r="M218" s="24" t="s">
        <v>13</v>
      </c>
    </row>
    <row r="219" spans="2:13" ht="12.75">
      <c r="B219" s="174" t="s">
        <v>127</v>
      </c>
      <c r="C219" s="174"/>
      <c r="D219" s="174"/>
      <c r="E219" s="148" t="s">
        <v>128</v>
      </c>
      <c r="F219" s="148"/>
      <c r="G219" s="148"/>
      <c r="H219" s="11"/>
      <c r="I219" s="47">
        <v>5881.23</v>
      </c>
      <c r="J219" s="47">
        <v>0</v>
      </c>
      <c r="K219" s="47">
        <v>0</v>
      </c>
      <c r="L219" s="24" t="s">
        <v>13</v>
      </c>
      <c r="M219" s="24" t="s">
        <v>13</v>
      </c>
    </row>
    <row r="220" spans="2:13" ht="12.75">
      <c r="B220" s="147" t="s">
        <v>38</v>
      </c>
      <c r="C220" s="147"/>
      <c r="D220" s="147"/>
      <c r="E220" s="148" t="s">
        <v>39</v>
      </c>
      <c r="F220" s="148"/>
      <c r="G220" s="148"/>
      <c r="H220" s="11"/>
      <c r="I220" s="47">
        <v>253.62</v>
      </c>
      <c r="J220" s="47">
        <v>0</v>
      </c>
      <c r="K220" s="47">
        <v>0</v>
      </c>
      <c r="L220" s="24" t="s">
        <v>13</v>
      </c>
      <c r="M220" s="24" t="s">
        <v>13</v>
      </c>
    </row>
    <row r="221" spans="2:13" ht="12.75">
      <c r="B221" s="147" t="s">
        <v>40</v>
      </c>
      <c r="C221" s="147"/>
      <c r="D221" s="147"/>
      <c r="E221" s="148" t="s">
        <v>41</v>
      </c>
      <c r="F221" s="148"/>
      <c r="G221" s="148"/>
      <c r="H221" s="11"/>
      <c r="I221" s="47">
        <v>47.5</v>
      </c>
      <c r="J221" s="47">
        <v>0</v>
      </c>
      <c r="K221" s="47">
        <v>0</v>
      </c>
      <c r="L221" s="24" t="s">
        <v>13</v>
      </c>
      <c r="M221" s="24" t="s">
        <v>13</v>
      </c>
    </row>
    <row r="222" spans="2:13" ht="12.75">
      <c r="B222" s="174" t="s">
        <v>62</v>
      </c>
      <c r="C222" s="174"/>
      <c r="D222" s="174"/>
      <c r="E222" s="148" t="s">
        <v>63</v>
      </c>
      <c r="F222" s="148"/>
      <c r="G222" s="148"/>
      <c r="H222" s="11"/>
      <c r="I222" s="47">
        <v>12475.55</v>
      </c>
      <c r="J222" s="47">
        <v>0</v>
      </c>
      <c r="K222" s="47">
        <v>0</v>
      </c>
      <c r="L222" s="24" t="s">
        <v>13</v>
      </c>
      <c r="M222" s="24" t="s">
        <v>13</v>
      </c>
    </row>
    <row r="223" spans="2:13" ht="12.75">
      <c r="B223" s="143" t="s">
        <v>129</v>
      </c>
      <c r="C223" s="143"/>
      <c r="D223" s="143"/>
      <c r="E223" s="144" t="s">
        <v>130</v>
      </c>
      <c r="F223" s="144"/>
      <c r="G223" s="144"/>
      <c r="H223" s="4"/>
      <c r="I223" s="45">
        <f>SUM(I224)</f>
        <v>198232.31</v>
      </c>
      <c r="J223" s="45">
        <f>SUM(J224,J229)</f>
        <v>989936</v>
      </c>
      <c r="K223" s="45">
        <f>SUM(K224,K229)</f>
        <v>304601.65</v>
      </c>
      <c r="L223" s="17">
        <f t="shared" si="9"/>
        <v>0.30769832595238483</v>
      </c>
      <c r="M223" s="17">
        <f>K223/K448</f>
        <v>0.029738386611035457</v>
      </c>
    </row>
    <row r="224" spans="2:13" ht="12.75">
      <c r="B224" s="145" t="s">
        <v>131</v>
      </c>
      <c r="C224" s="145"/>
      <c r="D224" s="145"/>
      <c r="E224" s="213" t="s">
        <v>132</v>
      </c>
      <c r="F224" s="213"/>
      <c r="G224" s="213"/>
      <c r="H224" s="25"/>
      <c r="I224" s="46">
        <f>SUM(I225:I228)</f>
        <v>198232.31</v>
      </c>
      <c r="J224" s="46">
        <f>SUM(J225:J228)</f>
        <v>383200</v>
      </c>
      <c r="K224" s="46">
        <f>SUM(K225:K228)</f>
        <v>304601.65</v>
      </c>
      <c r="L224" s="26">
        <f t="shared" si="9"/>
        <v>0.7948894832985387</v>
      </c>
      <c r="M224" s="67">
        <f>K224/K448</f>
        <v>0.029738386611035457</v>
      </c>
    </row>
    <row r="225" spans="2:13" ht="12.75">
      <c r="B225" s="174" t="s">
        <v>20</v>
      </c>
      <c r="C225" s="174"/>
      <c r="D225" s="174"/>
      <c r="E225" s="148" t="s">
        <v>21</v>
      </c>
      <c r="F225" s="148"/>
      <c r="G225" s="148"/>
      <c r="H225" s="11"/>
      <c r="I225" s="47">
        <v>10073.14</v>
      </c>
      <c r="J225" s="47">
        <v>20000</v>
      </c>
      <c r="K225" s="47">
        <v>5470.27</v>
      </c>
      <c r="L225" s="96">
        <f t="shared" si="9"/>
        <v>0.2735135</v>
      </c>
      <c r="M225" s="24">
        <f>K225/K448</f>
        <v>0.0005340647502295176</v>
      </c>
    </row>
    <row r="226" spans="2:13" ht="42.75" customHeight="1">
      <c r="B226" s="174" t="s">
        <v>133</v>
      </c>
      <c r="C226" s="174"/>
      <c r="D226" s="174"/>
      <c r="E226" s="200" t="s">
        <v>251</v>
      </c>
      <c r="F226" s="196"/>
      <c r="G226" s="196"/>
      <c r="H226" s="11"/>
      <c r="I226" s="47">
        <v>84868.51</v>
      </c>
      <c r="J226" s="47">
        <v>0</v>
      </c>
      <c r="K226" s="47">
        <v>0</v>
      </c>
      <c r="L226" s="24" t="s">
        <v>13</v>
      </c>
      <c r="M226" s="24" t="s">
        <v>13</v>
      </c>
    </row>
    <row r="227" spans="2:13" ht="25.5" customHeight="1">
      <c r="B227" s="203" t="s">
        <v>283</v>
      </c>
      <c r="C227" s="174"/>
      <c r="D227" s="174"/>
      <c r="E227" s="200" t="s">
        <v>297</v>
      </c>
      <c r="F227" s="200"/>
      <c r="G227" s="200"/>
      <c r="H227" s="11"/>
      <c r="I227" s="47">
        <v>11051.51</v>
      </c>
      <c r="J227" s="47">
        <v>90000</v>
      </c>
      <c r="K227" s="47">
        <v>89075.31</v>
      </c>
      <c r="L227" s="96">
        <f t="shared" si="9"/>
        <v>0.9897256666666666</v>
      </c>
      <c r="M227" s="24">
        <f>K227/K448</f>
        <v>0.008696459806694522</v>
      </c>
    </row>
    <row r="228" spans="2:13" ht="42" customHeight="1">
      <c r="B228" s="203" t="s">
        <v>250</v>
      </c>
      <c r="C228" s="174"/>
      <c r="D228" s="174"/>
      <c r="E228" s="200" t="s">
        <v>252</v>
      </c>
      <c r="F228" s="196"/>
      <c r="G228" s="196"/>
      <c r="H228" s="11"/>
      <c r="I228" s="47">
        <v>92239.15</v>
      </c>
      <c r="J228" s="47">
        <v>273200</v>
      </c>
      <c r="K228" s="47">
        <v>210056.07</v>
      </c>
      <c r="L228" s="96">
        <f t="shared" si="9"/>
        <v>0.7688728770131772</v>
      </c>
      <c r="M228" s="24">
        <f>K228/K448</f>
        <v>0.020507862054111415</v>
      </c>
    </row>
    <row r="229" spans="2:13" ht="33" customHeight="1">
      <c r="B229" s="145" t="s">
        <v>134</v>
      </c>
      <c r="C229" s="145"/>
      <c r="D229" s="145"/>
      <c r="E229" s="218" t="s">
        <v>227</v>
      </c>
      <c r="F229" s="219"/>
      <c r="G229" s="219"/>
      <c r="H229" s="30"/>
      <c r="I229" s="46">
        <f>SUM(I230)</f>
        <v>0</v>
      </c>
      <c r="J229" s="46">
        <f>SUM(J230)</f>
        <v>606736</v>
      </c>
      <c r="K229" s="46">
        <f>SUM(K230)</f>
        <v>0</v>
      </c>
      <c r="L229" s="29">
        <f t="shared" si="9"/>
        <v>0</v>
      </c>
      <c r="M229" s="26">
        <f>K229/K448</f>
        <v>0</v>
      </c>
    </row>
    <row r="230" spans="2:13" ht="14.25" customHeight="1">
      <c r="B230" s="174" t="s">
        <v>135</v>
      </c>
      <c r="C230" s="174"/>
      <c r="D230" s="174"/>
      <c r="E230" s="200" t="s">
        <v>228</v>
      </c>
      <c r="F230" s="196"/>
      <c r="G230" s="196"/>
      <c r="H230" s="11"/>
      <c r="I230" s="47">
        <v>0</v>
      </c>
      <c r="J230" s="47">
        <v>606736</v>
      </c>
      <c r="K230" s="47">
        <v>0</v>
      </c>
      <c r="L230" s="16">
        <f t="shared" si="9"/>
        <v>0</v>
      </c>
      <c r="M230" s="15">
        <f>K230/K448</f>
        <v>0</v>
      </c>
    </row>
    <row r="231" spans="2:13" ht="12.75">
      <c r="B231" s="143" t="s">
        <v>136</v>
      </c>
      <c r="C231" s="143"/>
      <c r="D231" s="143"/>
      <c r="E231" s="144" t="s">
        <v>137</v>
      </c>
      <c r="F231" s="144"/>
      <c r="G231" s="144"/>
      <c r="H231" s="4"/>
      <c r="I231" s="45">
        <f aca="true" t="shared" si="10" ref="I231:K232">SUM(I232)</f>
        <v>0</v>
      </c>
      <c r="J231" s="45">
        <f t="shared" si="10"/>
        <v>145000</v>
      </c>
      <c r="K231" s="45">
        <f t="shared" si="10"/>
        <v>0</v>
      </c>
      <c r="L231" s="17">
        <f t="shared" si="9"/>
        <v>0</v>
      </c>
      <c r="M231" s="17">
        <f>K231/K448</f>
        <v>0</v>
      </c>
    </row>
    <row r="232" spans="2:13" ht="16.5" customHeight="1">
      <c r="B232" s="145" t="s">
        <v>138</v>
      </c>
      <c r="C232" s="145"/>
      <c r="D232" s="145"/>
      <c r="E232" s="146" t="s">
        <v>139</v>
      </c>
      <c r="F232" s="146"/>
      <c r="G232" s="146"/>
      <c r="H232" s="25"/>
      <c r="I232" s="46">
        <f t="shared" si="10"/>
        <v>0</v>
      </c>
      <c r="J232" s="46">
        <f t="shared" si="10"/>
        <v>145000</v>
      </c>
      <c r="K232" s="46">
        <f t="shared" si="10"/>
        <v>0</v>
      </c>
      <c r="L232" s="31">
        <f t="shared" si="9"/>
        <v>0</v>
      </c>
      <c r="M232" s="31">
        <f>K232/K448</f>
        <v>0</v>
      </c>
    </row>
    <row r="233" spans="2:13" ht="15.75" customHeight="1">
      <c r="B233" s="147" t="s">
        <v>140</v>
      </c>
      <c r="C233" s="147"/>
      <c r="D233" s="147"/>
      <c r="E233" s="148" t="s">
        <v>141</v>
      </c>
      <c r="F233" s="148"/>
      <c r="G233" s="148"/>
      <c r="H233" s="11"/>
      <c r="I233" s="47">
        <v>0</v>
      </c>
      <c r="J233" s="47">
        <v>145000</v>
      </c>
      <c r="K233" s="47">
        <v>0</v>
      </c>
      <c r="L233" s="19">
        <f t="shared" si="9"/>
        <v>0</v>
      </c>
      <c r="M233" s="19">
        <f>K233/K448</f>
        <v>0</v>
      </c>
    </row>
    <row r="234" spans="2:13" ht="18" customHeight="1">
      <c r="B234" s="143" t="s">
        <v>142</v>
      </c>
      <c r="C234" s="143"/>
      <c r="D234" s="143"/>
      <c r="E234" s="144" t="s">
        <v>143</v>
      </c>
      <c r="F234" s="144"/>
      <c r="G234" s="144"/>
      <c r="H234" s="4"/>
      <c r="I234" s="45">
        <f>SUM(I313,I308,I306,I282,I278,I268,I235)</f>
        <v>1922331.63</v>
      </c>
      <c r="J234" s="45">
        <f>SUM(J235,J268,J278,J282,J306,J308,J313)</f>
        <v>3773389.12</v>
      </c>
      <c r="K234" s="45">
        <f>SUM(K235,K268,K278,K282,K306,K308,K313)</f>
        <v>2008743.2699999998</v>
      </c>
      <c r="L234" s="17">
        <f t="shared" si="9"/>
        <v>0.5323445862906394</v>
      </c>
      <c r="M234" s="17">
        <f>K234/K448</f>
        <v>0.1961144464108306</v>
      </c>
    </row>
    <row r="235" spans="2:13" ht="16.5" customHeight="1">
      <c r="B235" s="145" t="s">
        <v>144</v>
      </c>
      <c r="C235" s="145"/>
      <c r="D235" s="145"/>
      <c r="E235" s="146" t="s">
        <v>145</v>
      </c>
      <c r="F235" s="146"/>
      <c r="G235" s="146"/>
      <c r="H235" s="25"/>
      <c r="I235" s="46">
        <f>SUM(I236:I267)</f>
        <v>844536.0599999998</v>
      </c>
      <c r="J235" s="46">
        <f>SUM(J236:J267)</f>
        <v>1628189.1199999999</v>
      </c>
      <c r="K235" s="46">
        <f>SUM(K236:K267)</f>
        <v>846768.0299999998</v>
      </c>
      <c r="L235" s="26">
        <f t="shared" si="9"/>
        <v>0.5200673678497495</v>
      </c>
      <c r="M235" s="26">
        <f>K235/K448</f>
        <v>0.08267031726848775</v>
      </c>
    </row>
    <row r="236" spans="2:13" ht="12.75" customHeight="1">
      <c r="B236" s="147" t="s">
        <v>32</v>
      </c>
      <c r="C236" s="147"/>
      <c r="D236" s="147"/>
      <c r="E236" s="148" t="s">
        <v>33</v>
      </c>
      <c r="F236" s="148"/>
      <c r="G236" s="148"/>
      <c r="H236" s="11"/>
      <c r="I236" s="47">
        <v>37002.49</v>
      </c>
      <c r="J236" s="47">
        <v>70000</v>
      </c>
      <c r="K236" s="47">
        <v>37933.26</v>
      </c>
      <c r="L236" s="10">
        <f t="shared" si="9"/>
        <v>0.5419037142857143</v>
      </c>
      <c r="M236" s="15">
        <f>K236/K448</f>
        <v>0.003703440054566109</v>
      </c>
    </row>
    <row r="237" spans="2:13" ht="12" customHeight="1">
      <c r="B237" s="147" t="s">
        <v>34</v>
      </c>
      <c r="C237" s="147"/>
      <c r="D237" s="147"/>
      <c r="E237" s="148" t="s">
        <v>35</v>
      </c>
      <c r="F237" s="148"/>
      <c r="G237" s="148"/>
      <c r="H237" s="11"/>
      <c r="I237" s="47">
        <v>519591.27</v>
      </c>
      <c r="J237" s="47">
        <v>1000000</v>
      </c>
      <c r="K237" s="47">
        <v>477792.76</v>
      </c>
      <c r="L237" s="10">
        <f t="shared" si="9"/>
        <v>0.47779276</v>
      </c>
      <c r="M237" s="15">
        <f>K237/K448</f>
        <v>0.04664710718682475</v>
      </c>
    </row>
    <row r="238" spans="2:13" ht="12.75" customHeight="1">
      <c r="B238" s="147" t="s">
        <v>36</v>
      </c>
      <c r="C238" s="147"/>
      <c r="D238" s="147"/>
      <c r="E238" s="148" t="s">
        <v>37</v>
      </c>
      <c r="F238" s="148"/>
      <c r="G238" s="148"/>
      <c r="H238" s="11"/>
      <c r="I238" s="47">
        <v>65989.97</v>
      </c>
      <c r="J238" s="47">
        <v>80000</v>
      </c>
      <c r="K238" s="47">
        <v>78873.47</v>
      </c>
      <c r="L238" s="10">
        <f t="shared" si="9"/>
        <v>0.985918375</v>
      </c>
      <c r="M238" s="15">
        <f>K238/K448</f>
        <v>0.007700449896492375</v>
      </c>
    </row>
    <row r="239" spans="2:13" ht="12.75" customHeight="1">
      <c r="B239" s="147" t="s">
        <v>38</v>
      </c>
      <c r="C239" s="147"/>
      <c r="D239" s="147"/>
      <c r="E239" s="148" t="s">
        <v>39</v>
      </c>
      <c r="F239" s="148"/>
      <c r="G239" s="148"/>
      <c r="H239" s="11"/>
      <c r="I239" s="47">
        <v>86286.72</v>
      </c>
      <c r="J239" s="47">
        <v>160000</v>
      </c>
      <c r="K239" s="47">
        <v>95406.24</v>
      </c>
      <c r="L239" s="10">
        <f t="shared" si="9"/>
        <v>0.5962890000000001</v>
      </c>
      <c r="M239" s="15">
        <f>K239/K448</f>
        <v>0.009314551153039504</v>
      </c>
    </row>
    <row r="240" spans="2:13" ht="12.75" customHeight="1">
      <c r="B240" s="197" t="s">
        <v>261</v>
      </c>
      <c r="C240" s="147"/>
      <c r="D240" s="147"/>
      <c r="E240" s="148" t="s">
        <v>39</v>
      </c>
      <c r="F240" s="148"/>
      <c r="G240" s="148"/>
      <c r="H240" s="11"/>
      <c r="I240" s="47">
        <v>1187.44</v>
      </c>
      <c r="J240" s="47">
        <v>4218.31</v>
      </c>
      <c r="K240" s="47">
        <v>3818.65</v>
      </c>
      <c r="L240" s="10">
        <f t="shared" si="9"/>
        <v>0.9052558963186679</v>
      </c>
      <c r="M240" s="15">
        <f>K240/K448</f>
        <v>0.00037281639817850806</v>
      </c>
    </row>
    <row r="241" spans="2:13" ht="12.75" customHeight="1">
      <c r="B241" s="170" t="s">
        <v>262</v>
      </c>
      <c r="C241" s="171"/>
      <c r="D241" s="172"/>
      <c r="E241" s="199" t="s">
        <v>39</v>
      </c>
      <c r="F241" s="153"/>
      <c r="G241" s="154"/>
      <c r="H241" s="11"/>
      <c r="I241" s="47">
        <v>0</v>
      </c>
      <c r="J241" s="47">
        <v>744.41</v>
      </c>
      <c r="K241" s="47">
        <v>673.9</v>
      </c>
      <c r="L241" s="10">
        <f t="shared" si="9"/>
        <v>0.9052806920917237</v>
      </c>
      <c r="M241" s="15">
        <f>K242/K448</f>
        <v>0.0011354300532513497</v>
      </c>
    </row>
    <row r="242" spans="2:13" ht="12.75" customHeight="1">
      <c r="B242" s="147" t="s">
        <v>40</v>
      </c>
      <c r="C242" s="147"/>
      <c r="D242" s="147"/>
      <c r="E242" s="148" t="s">
        <v>41</v>
      </c>
      <c r="F242" s="148"/>
      <c r="G242" s="148"/>
      <c r="H242" s="11"/>
      <c r="I242" s="47">
        <v>14079.91</v>
      </c>
      <c r="J242" s="47">
        <v>25000</v>
      </c>
      <c r="K242" s="47">
        <v>11629.88</v>
      </c>
      <c r="L242" s="10">
        <f t="shared" si="9"/>
        <v>0.4651952</v>
      </c>
      <c r="M242" s="15">
        <f>K242/K448</f>
        <v>0.0011354300532513497</v>
      </c>
    </row>
    <row r="243" spans="2:15" ht="12.75" customHeight="1">
      <c r="B243" s="197" t="s">
        <v>263</v>
      </c>
      <c r="C243" s="147"/>
      <c r="D243" s="147"/>
      <c r="E243" s="148" t="s">
        <v>41</v>
      </c>
      <c r="F243" s="148"/>
      <c r="G243" s="148"/>
      <c r="H243" s="11"/>
      <c r="I243" s="47">
        <v>191.53</v>
      </c>
      <c r="J243" s="47">
        <v>578.19</v>
      </c>
      <c r="K243" s="47">
        <v>542.46</v>
      </c>
      <c r="L243" s="10">
        <f t="shared" si="9"/>
        <v>0.9382037046645566</v>
      </c>
      <c r="M243" s="15">
        <f>K243/K448</f>
        <v>5.296059690097639E-05</v>
      </c>
      <c r="O243" s="98"/>
    </row>
    <row r="244" spans="2:13" ht="12.75" customHeight="1">
      <c r="B244" s="170" t="s">
        <v>264</v>
      </c>
      <c r="C244" s="171"/>
      <c r="D244" s="172"/>
      <c r="E244" s="148" t="s">
        <v>41</v>
      </c>
      <c r="F244" s="148"/>
      <c r="G244" s="148"/>
      <c r="H244" s="11"/>
      <c r="I244" s="47">
        <v>0</v>
      </c>
      <c r="J244" s="47">
        <v>102.01</v>
      </c>
      <c r="K244" s="47">
        <v>95.71</v>
      </c>
      <c r="L244" s="10">
        <f t="shared" si="9"/>
        <v>0.9382413488873639</v>
      </c>
      <c r="M244" s="15">
        <f>K244/K448</f>
        <v>9.344207369008682E-06</v>
      </c>
    </row>
    <row r="245" spans="2:13" ht="12" customHeight="1">
      <c r="B245" s="147" t="s">
        <v>42</v>
      </c>
      <c r="C245" s="147"/>
      <c r="D245" s="147"/>
      <c r="E245" s="148" t="s">
        <v>43</v>
      </c>
      <c r="F245" s="148"/>
      <c r="G245" s="148"/>
      <c r="H245" s="11"/>
      <c r="I245" s="47">
        <v>3000</v>
      </c>
      <c r="J245" s="47">
        <v>0</v>
      </c>
      <c r="K245" s="47">
        <v>0</v>
      </c>
      <c r="L245" s="24" t="s">
        <v>13</v>
      </c>
      <c r="M245" s="24" t="s">
        <v>13</v>
      </c>
    </row>
    <row r="246" spans="2:13" ht="12" customHeight="1">
      <c r="B246" s="197" t="s">
        <v>288</v>
      </c>
      <c r="C246" s="147"/>
      <c r="D246" s="147"/>
      <c r="E246" s="148" t="s">
        <v>43</v>
      </c>
      <c r="F246" s="148"/>
      <c r="G246" s="148"/>
      <c r="H246" s="11"/>
      <c r="I246" s="47">
        <v>7817.22</v>
      </c>
      <c r="J246" s="47">
        <v>23596.17</v>
      </c>
      <c r="K246" s="47">
        <v>22141.68</v>
      </c>
      <c r="L246" s="16">
        <f>K246/J246</f>
        <v>0.9383590642040637</v>
      </c>
      <c r="M246" s="15">
        <f>K246/K448</f>
        <v>0.002161701488018307</v>
      </c>
    </row>
    <row r="247" spans="2:13" ht="12" customHeight="1">
      <c r="B247" s="170" t="s">
        <v>303</v>
      </c>
      <c r="C247" s="171"/>
      <c r="D247" s="172"/>
      <c r="E247" s="148" t="s">
        <v>43</v>
      </c>
      <c r="F247" s="148"/>
      <c r="G247" s="148"/>
      <c r="H247" s="11"/>
      <c r="I247" s="47">
        <v>0</v>
      </c>
      <c r="J247" s="47">
        <v>4164.03</v>
      </c>
      <c r="K247" s="47">
        <v>3907.33</v>
      </c>
      <c r="L247" s="16">
        <f>K247/J247</f>
        <v>0.9383529897719277</v>
      </c>
      <c r="M247" s="15">
        <f>K247/K448</f>
        <v>0.00038147426370440594</v>
      </c>
    </row>
    <row r="248" spans="2:13" ht="12.75" customHeight="1">
      <c r="B248" s="147" t="s">
        <v>18</v>
      </c>
      <c r="C248" s="147"/>
      <c r="D248" s="147"/>
      <c r="E248" s="148" t="s">
        <v>19</v>
      </c>
      <c r="F248" s="148"/>
      <c r="G248" s="148"/>
      <c r="H248" s="11"/>
      <c r="I248" s="47">
        <v>12109.34</v>
      </c>
      <c r="J248" s="47">
        <v>25000</v>
      </c>
      <c r="K248" s="47">
        <v>13483.54</v>
      </c>
      <c r="L248" s="10">
        <f t="shared" si="9"/>
        <v>0.5393416000000001</v>
      </c>
      <c r="M248" s="15">
        <f>K248/K448</f>
        <v>0.0013164036550864418</v>
      </c>
    </row>
    <row r="249" spans="2:13" ht="12.75" customHeight="1">
      <c r="B249" s="147" t="s">
        <v>146</v>
      </c>
      <c r="C249" s="147"/>
      <c r="D249" s="147"/>
      <c r="E249" s="148" t="s">
        <v>147</v>
      </c>
      <c r="F249" s="148"/>
      <c r="G249" s="148"/>
      <c r="H249" s="11"/>
      <c r="I249" s="47">
        <v>394.34</v>
      </c>
      <c r="J249" s="47">
        <v>1000</v>
      </c>
      <c r="K249" s="47">
        <v>0</v>
      </c>
      <c r="L249" s="10">
        <f t="shared" si="9"/>
        <v>0</v>
      </c>
      <c r="M249" s="15">
        <f>K249/K448</f>
        <v>0</v>
      </c>
    </row>
    <row r="250" spans="2:13" ht="12.75" customHeight="1">
      <c r="B250" s="197" t="s">
        <v>289</v>
      </c>
      <c r="C250" s="147"/>
      <c r="D250" s="147"/>
      <c r="E250" s="148" t="s">
        <v>147</v>
      </c>
      <c r="F250" s="148"/>
      <c r="G250" s="148"/>
      <c r="H250" s="11"/>
      <c r="I250" s="47">
        <v>4565.7</v>
      </c>
      <c r="J250" s="47">
        <v>0</v>
      </c>
      <c r="K250" s="47">
        <v>0</v>
      </c>
      <c r="L250" s="24" t="s">
        <v>13</v>
      </c>
      <c r="M250" s="24" t="s">
        <v>13</v>
      </c>
    </row>
    <row r="251" spans="2:13" ht="12.75" customHeight="1">
      <c r="B251" s="147" t="s">
        <v>26</v>
      </c>
      <c r="C251" s="147"/>
      <c r="D251" s="147"/>
      <c r="E251" s="148" t="s">
        <v>27</v>
      </c>
      <c r="F251" s="148"/>
      <c r="G251" s="148"/>
      <c r="H251" s="11"/>
      <c r="I251" s="47">
        <v>40334.69</v>
      </c>
      <c r="J251" s="47">
        <v>75000</v>
      </c>
      <c r="K251" s="47">
        <v>37203.82</v>
      </c>
      <c r="L251" s="10">
        <f t="shared" si="9"/>
        <v>0.49605093333333333</v>
      </c>
      <c r="M251" s="15">
        <f>K251/K448</f>
        <v>0.003632224521985922</v>
      </c>
    </row>
    <row r="252" spans="2:13" ht="12.75" customHeight="1">
      <c r="B252" s="147" t="s">
        <v>44</v>
      </c>
      <c r="C252" s="147"/>
      <c r="D252" s="147"/>
      <c r="E252" s="148" t="s">
        <v>45</v>
      </c>
      <c r="F252" s="148"/>
      <c r="G252" s="148"/>
      <c r="H252" s="11"/>
      <c r="I252" s="47">
        <v>1663.55</v>
      </c>
      <c r="J252" s="47">
        <v>62000</v>
      </c>
      <c r="K252" s="47">
        <v>2257.95</v>
      </c>
      <c r="L252" s="10">
        <f t="shared" si="9"/>
        <v>0.03641854838709677</v>
      </c>
      <c r="M252" s="59">
        <f>K252/K448</f>
        <v>0.00022044460379117283</v>
      </c>
    </row>
    <row r="253" spans="2:13" ht="12.75" customHeight="1">
      <c r="B253" s="147" t="s">
        <v>88</v>
      </c>
      <c r="C253" s="147"/>
      <c r="D253" s="147"/>
      <c r="E253" s="148" t="s">
        <v>89</v>
      </c>
      <c r="F253" s="148"/>
      <c r="G253" s="148"/>
      <c r="H253" s="11"/>
      <c r="I253" s="47">
        <v>410</v>
      </c>
      <c r="J253" s="47">
        <v>1500</v>
      </c>
      <c r="K253" s="47">
        <v>450</v>
      </c>
      <c r="L253" s="86">
        <f t="shared" si="9"/>
        <v>0.3</v>
      </c>
      <c r="M253" s="24">
        <f>K253/K448</f>
        <v>4.393368839258079E-05</v>
      </c>
    </row>
    <row r="254" spans="2:13" ht="12.75" customHeight="1">
      <c r="B254" s="174" t="s">
        <v>20</v>
      </c>
      <c r="C254" s="174"/>
      <c r="D254" s="174"/>
      <c r="E254" s="148" t="s">
        <v>21</v>
      </c>
      <c r="F254" s="148"/>
      <c r="G254" s="148"/>
      <c r="H254" s="11"/>
      <c r="I254" s="47">
        <v>13191.11</v>
      </c>
      <c r="J254" s="47">
        <v>24850</v>
      </c>
      <c r="K254" s="47">
        <v>10714.79</v>
      </c>
      <c r="L254" s="16">
        <f t="shared" si="9"/>
        <v>0.4311786720321932</v>
      </c>
      <c r="M254" s="59">
        <f>K254/K448</f>
        <v>0.0010460894334487572</v>
      </c>
    </row>
    <row r="255" spans="2:13" ht="12.75" customHeight="1">
      <c r="B255" s="203" t="s">
        <v>269</v>
      </c>
      <c r="C255" s="174"/>
      <c r="D255" s="174"/>
      <c r="E255" s="148" t="s">
        <v>21</v>
      </c>
      <c r="F255" s="148"/>
      <c r="G255" s="148"/>
      <c r="H255" s="11"/>
      <c r="I255" s="47">
        <v>1638.97</v>
      </c>
      <c r="J255" s="47">
        <v>413.19</v>
      </c>
      <c r="K255" s="47">
        <v>413.19</v>
      </c>
      <c r="L255" s="96">
        <f t="shared" si="9"/>
        <v>1</v>
      </c>
      <c r="M255" s="24">
        <f>K255/K448</f>
        <v>4.033991268206768E-05</v>
      </c>
    </row>
    <row r="256" spans="2:13" ht="12.75" customHeight="1">
      <c r="B256" s="220" t="s">
        <v>247</v>
      </c>
      <c r="C256" s="221"/>
      <c r="D256" s="222"/>
      <c r="E256" s="148" t="s">
        <v>21</v>
      </c>
      <c r="F256" s="148"/>
      <c r="G256" s="148"/>
      <c r="H256" s="11"/>
      <c r="I256" s="47">
        <v>0</v>
      </c>
      <c r="J256" s="47">
        <v>72.81</v>
      </c>
      <c r="K256" s="47">
        <v>72.81</v>
      </c>
      <c r="L256" s="96">
        <f t="shared" si="9"/>
        <v>1</v>
      </c>
      <c r="M256" s="24">
        <f>K256/K448</f>
        <v>7.1084707819195716E-06</v>
      </c>
    </row>
    <row r="257" spans="2:13" ht="12.75" customHeight="1">
      <c r="B257" s="174" t="s">
        <v>90</v>
      </c>
      <c r="C257" s="174"/>
      <c r="D257" s="174"/>
      <c r="E257" s="148" t="s">
        <v>91</v>
      </c>
      <c r="F257" s="148"/>
      <c r="G257" s="148"/>
      <c r="H257" s="11"/>
      <c r="I257" s="47">
        <v>175.44</v>
      </c>
      <c r="J257" s="47">
        <v>400</v>
      </c>
      <c r="K257" s="47">
        <v>146.2</v>
      </c>
      <c r="L257" s="96">
        <f t="shared" si="9"/>
        <v>0.3655</v>
      </c>
      <c r="M257" s="24">
        <f>K257/K448</f>
        <v>1.4273567206656245E-05</v>
      </c>
    </row>
    <row r="258" spans="2:13" ht="12.75" customHeight="1">
      <c r="B258" s="147" t="s">
        <v>94</v>
      </c>
      <c r="C258" s="147"/>
      <c r="D258" s="147"/>
      <c r="E258" s="148" t="s">
        <v>95</v>
      </c>
      <c r="F258" s="148"/>
      <c r="G258" s="148"/>
      <c r="H258" s="11"/>
      <c r="I258" s="47">
        <v>1985.91</v>
      </c>
      <c r="J258" s="47">
        <v>3700</v>
      </c>
      <c r="K258" s="47">
        <v>1636.46</v>
      </c>
      <c r="L258" s="86">
        <f t="shared" si="9"/>
        <v>0.4422864864864865</v>
      </c>
      <c r="M258" s="24">
        <f>K258/K448</f>
        <v>0.00015976827490427279</v>
      </c>
    </row>
    <row r="259" spans="2:13" ht="12.75" customHeight="1">
      <c r="B259" s="147" t="s">
        <v>148</v>
      </c>
      <c r="C259" s="147"/>
      <c r="D259" s="147"/>
      <c r="E259" s="148" t="s">
        <v>149</v>
      </c>
      <c r="F259" s="148"/>
      <c r="G259" s="148"/>
      <c r="H259" s="11"/>
      <c r="I259" s="47">
        <v>864.8</v>
      </c>
      <c r="J259" s="47">
        <v>1200</v>
      </c>
      <c r="K259" s="47">
        <v>908.5</v>
      </c>
      <c r="L259" s="86">
        <f t="shared" si="9"/>
        <v>0.7570833333333333</v>
      </c>
      <c r="M259" s="24">
        <f>K259/K448</f>
        <v>8.86972353436881E-05</v>
      </c>
    </row>
    <row r="260" spans="2:13" ht="12.75" customHeight="1">
      <c r="B260" s="147" t="s">
        <v>81</v>
      </c>
      <c r="C260" s="147"/>
      <c r="D260" s="147"/>
      <c r="E260" s="148" t="s">
        <v>150</v>
      </c>
      <c r="F260" s="148"/>
      <c r="G260" s="148"/>
      <c r="H260" s="11"/>
      <c r="I260" s="47">
        <v>643.47</v>
      </c>
      <c r="J260" s="47">
        <v>1500</v>
      </c>
      <c r="K260" s="47">
        <v>964.58</v>
      </c>
      <c r="L260" s="10">
        <f t="shared" si="9"/>
        <v>0.6430533333333334</v>
      </c>
      <c r="M260" s="15">
        <f>K260/K448</f>
        <v>9.417234922159017E-05</v>
      </c>
    </row>
    <row r="261" spans="2:13" ht="12.75" customHeight="1">
      <c r="B261" s="147" t="s">
        <v>46</v>
      </c>
      <c r="C261" s="147"/>
      <c r="D261" s="147"/>
      <c r="E261" s="148" t="s">
        <v>47</v>
      </c>
      <c r="F261" s="148"/>
      <c r="G261" s="148"/>
      <c r="H261" s="11"/>
      <c r="I261" s="47">
        <v>0</v>
      </c>
      <c r="J261" s="47">
        <v>3000</v>
      </c>
      <c r="K261" s="47">
        <v>1692</v>
      </c>
      <c r="L261" s="10">
        <f t="shared" si="9"/>
        <v>0.564</v>
      </c>
      <c r="M261" s="15">
        <f>K261/K448</f>
        <v>0.00016519066835610376</v>
      </c>
    </row>
    <row r="262" spans="2:13" ht="12.75">
      <c r="B262" s="147" t="s">
        <v>98</v>
      </c>
      <c r="C262" s="147"/>
      <c r="D262" s="147"/>
      <c r="E262" s="148" t="s">
        <v>99</v>
      </c>
      <c r="F262" s="148"/>
      <c r="G262" s="148"/>
      <c r="H262" s="11"/>
      <c r="I262" s="47">
        <v>31000</v>
      </c>
      <c r="J262" s="47">
        <v>58000</v>
      </c>
      <c r="K262" s="47">
        <v>43500</v>
      </c>
      <c r="L262" s="10">
        <f t="shared" si="9"/>
        <v>0.75</v>
      </c>
      <c r="M262" s="16">
        <f>K262/K448</f>
        <v>0.0042469232112828095</v>
      </c>
    </row>
    <row r="263" spans="2:13" ht="30" customHeight="1">
      <c r="B263" s="170" t="s">
        <v>304</v>
      </c>
      <c r="C263" s="150"/>
      <c r="D263" s="151"/>
      <c r="E263" s="223" t="s">
        <v>305</v>
      </c>
      <c r="F263" s="224"/>
      <c r="G263" s="225"/>
      <c r="H263" s="11"/>
      <c r="I263" s="47">
        <v>0</v>
      </c>
      <c r="J263" s="47">
        <v>50</v>
      </c>
      <c r="K263" s="47">
        <v>46</v>
      </c>
      <c r="L263" s="10">
        <f t="shared" si="9"/>
        <v>0.92</v>
      </c>
      <c r="M263" s="16">
        <f>K263/K448</f>
        <v>4.490999257908258E-06</v>
      </c>
    </row>
    <row r="264" spans="2:13" ht="12.75">
      <c r="B264" s="197" t="s">
        <v>100</v>
      </c>
      <c r="C264" s="147"/>
      <c r="D264" s="147"/>
      <c r="E264" s="148" t="s">
        <v>101</v>
      </c>
      <c r="F264" s="148"/>
      <c r="G264" s="148"/>
      <c r="H264" s="11"/>
      <c r="I264" s="47">
        <v>43.19</v>
      </c>
      <c r="J264" s="47">
        <v>100</v>
      </c>
      <c r="K264" s="47">
        <v>54.85</v>
      </c>
      <c r="L264" s="10">
        <f t="shared" si="9"/>
        <v>0.5485</v>
      </c>
      <c r="M264" s="16">
        <f>K264/K448</f>
        <v>5.355028462962347E-06</v>
      </c>
    </row>
    <row r="265" spans="2:13" ht="12.75">
      <c r="B265" s="174" t="s">
        <v>102</v>
      </c>
      <c r="C265" s="174"/>
      <c r="D265" s="174"/>
      <c r="E265" s="148" t="s">
        <v>103</v>
      </c>
      <c r="F265" s="148"/>
      <c r="G265" s="148"/>
      <c r="H265" s="11"/>
      <c r="I265" s="47">
        <v>369</v>
      </c>
      <c r="J265" s="47">
        <v>2000</v>
      </c>
      <c r="K265" s="47">
        <v>408</v>
      </c>
      <c r="L265" s="10">
        <f t="shared" si="9"/>
        <v>0.204</v>
      </c>
      <c r="M265" s="16">
        <f>K265/K448</f>
        <v>3.9833210809273246E-05</v>
      </c>
    </row>
    <row r="266" spans="2:13" ht="27.75" customHeight="1">
      <c r="B266" s="147" t="s">
        <v>83</v>
      </c>
      <c r="C266" s="147"/>
      <c r="D266" s="147"/>
      <c r="E266" s="196" t="s">
        <v>229</v>
      </c>
      <c r="F266" s="196"/>
      <c r="G266" s="196"/>
      <c r="H266" s="11"/>
      <c r="I266" s="47">
        <v>0</v>
      </c>
      <c r="J266" s="47">
        <v>0</v>
      </c>
      <c r="K266" s="47">
        <v>0</v>
      </c>
      <c r="L266" s="87" t="s">
        <v>13</v>
      </c>
      <c r="M266" s="79" t="s">
        <v>13</v>
      </c>
    </row>
    <row r="267" spans="2:13" ht="12.75" customHeight="1">
      <c r="B267" s="147" t="s">
        <v>71</v>
      </c>
      <c r="C267" s="147"/>
      <c r="D267" s="147"/>
      <c r="E267" s="148" t="s">
        <v>72</v>
      </c>
      <c r="F267" s="148"/>
      <c r="G267" s="148"/>
      <c r="H267" s="11"/>
      <c r="I267" s="47">
        <v>0</v>
      </c>
      <c r="J267" s="47">
        <v>0</v>
      </c>
      <c r="K267" s="47">
        <v>0</v>
      </c>
      <c r="L267" s="87" t="s">
        <v>13</v>
      </c>
      <c r="M267" s="79" t="s">
        <v>13</v>
      </c>
    </row>
    <row r="268" spans="2:13" ht="12.75" customHeight="1">
      <c r="B268" s="145" t="s">
        <v>152</v>
      </c>
      <c r="C268" s="145"/>
      <c r="D268" s="145"/>
      <c r="E268" s="146" t="s">
        <v>153</v>
      </c>
      <c r="F268" s="146"/>
      <c r="G268" s="146"/>
      <c r="H268" s="25"/>
      <c r="I268" s="46">
        <f>SUM(I269:I277)</f>
        <v>30482.37</v>
      </c>
      <c r="J268" s="46">
        <f>SUM(J269:J277)</f>
        <v>138700</v>
      </c>
      <c r="K268" s="46">
        <f>SUM(K269:K277)</f>
        <v>68674.05</v>
      </c>
      <c r="L268" s="26">
        <f aca="true" t="shared" si="11" ref="L268:L301">K268/J268</f>
        <v>0.4951265320836338</v>
      </c>
      <c r="M268" s="26">
        <f>K268/K448</f>
        <v>0.006704676251903362</v>
      </c>
    </row>
    <row r="269" spans="2:13" ht="12.75" customHeight="1">
      <c r="B269" s="147" t="s">
        <v>32</v>
      </c>
      <c r="C269" s="147"/>
      <c r="D269" s="147"/>
      <c r="E269" s="148" t="s">
        <v>33</v>
      </c>
      <c r="F269" s="148"/>
      <c r="G269" s="148"/>
      <c r="H269" s="43"/>
      <c r="I269" s="51">
        <v>1816</v>
      </c>
      <c r="J269" s="51">
        <v>7640</v>
      </c>
      <c r="K269" s="51">
        <v>3934.79</v>
      </c>
      <c r="L269" s="44">
        <f>K269/J269</f>
        <v>0.5150248691099476</v>
      </c>
      <c r="M269" s="44">
        <f>K269/K448</f>
        <v>0.00038415519500053987</v>
      </c>
    </row>
    <row r="270" spans="2:13" ht="12.75" customHeight="1">
      <c r="B270" s="147" t="s">
        <v>34</v>
      </c>
      <c r="C270" s="147"/>
      <c r="D270" s="147"/>
      <c r="E270" s="148" t="s">
        <v>35</v>
      </c>
      <c r="F270" s="148"/>
      <c r="G270" s="148"/>
      <c r="H270" s="11"/>
      <c r="I270" s="47">
        <v>20841.14</v>
      </c>
      <c r="J270" s="47">
        <v>95960</v>
      </c>
      <c r="K270" s="47">
        <v>46362.93</v>
      </c>
      <c r="L270" s="10">
        <f t="shared" si="11"/>
        <v>0.48314849937473947</v>
      </c>
      <c r="M270" s="15">
        <f>K270/K448</f>
        <v>0.0045264322657489675</v>
      </c>
    </row>
    <row r="271" spans="2:13" ht="12.75" customHeight="1">
      <c r="B271" s="147" t="s">
        <v>36</v>
      </c>
      <c r="C271" s="147"/>
      <c r="D271" s="147"/>
      <c r="E271" s="148" t="s">
        <v>37</v>
      </c>
      <c r="F271" s="148"/>
      <c r="G271" s="148"/>
      <c r="H271" s="11"/>
      <c r="I271" s="47">
        <v>3000</v>
      </c>
      <c r="J271" s="47">
        <v>4600</v>
      </c>
      <c r="K271" s="47">
        <v>4560.11</v>
      </c>
      <c r="L271" s="10">
        <f t="shared" si="11"/>
        <v>0.9913282608695652</v>
      </c>
      <c r="M271" s="15">
        <f>K271/K448</f>
        <v>0.0004452054483908701</v>
      </c>
    </row>
    <row r="272" spans="2:15" ht="12.75" customHeight="1">
      <c r="B272" s="147" t="s">
        <v>38</v>
      </c>
      <c r="C272" s="147"/>
      <c r="D272" s="147"/>
      <c r="E272" s="148" t="s">
        <v>39</v>
      </c>
      <c r="F272" s="148"/>
      <c r="G272" s="148"/>
      <c r="H272" s="11"/>
      <c r="I272" s="47">
        <v>3960.64</v>
      </c>
      <c r="J272" s="47">
        <v>15000</v>
      </c>
      <c r="K272" s="47">
        <v>8383.56</v>
      </c>
      <c r="L272" s="10">
        <f t="shared" si="11"/>
        <v>0.558904</v>
      </c>
      <c r="M272" s="15">
        <f>K272/K448</f>
        <v>0.000818490472578899</v>
      </c>
      <c r="O272" s="98"/>
    </row>
    <row r="273" spans="2:13" ht="12.75" customHeight="1">
      <c r="B273" s="147" t="s">
        <v>40</v>
      </c>
      <c r="C273" s="147"/>
      <c r="D273" s="147"/>
      <c r="E273" s="148" t="s">
        <v>41</v>
      </c>
      <c r="F273" s="148"/>
      <c r="G273" s="148"/>
      <c r="H273" s="11"/>
      <c r="I273" s="47">
        <v>638.84</v>
      </c>
      <c r="J273" s="47">
        <v>2500</v>
      </c>
      <c r="K273" s="47">
        <v>1082.66</v>
      </c>
      <c r="L273" s="10">
        <f t="shared" si="11"/>
        <v>0.43306400000000006</v>
      </c>
      <c r="M273" s="15">
        <f>K273/K448</f>
        <v>0.00010570054905580337</v>
      </c>
    </row>
    <row r="274" spans="2:13" ht="12.75" customHeight="1">
      <c r="B274" s="147" t="s">
        <v>18</v>
      </c>
      <c r="C274" s="147"/>
      <c r="D274" s="147"/>
      <c r="E274" s="148" t="s">
        <v>19</v>
      </c>
      <c r="F274" s="148"/>
      <c r="G274" s="148"/>
      <c r="H274" s="11"/>
      <c r="I274" s="47">
        <v>195.75</v>
      </c>
      <c r="J274" s="47">
        <v>6000</v>
      </c>
      <c r="K274" s="47">
        <v>0</v>
      </c>
      <c r="L274" s="10">
        <f t="shared" si="11"/>
        <v>0</v>
      </c>
      <c r="M274" s="15">
        <f>K274/K448</f>
        <v>0</v>
      </c>
    </row>
    <row r="275" spans="2:13" ht="12.75" customHeight="1">
      <c r="B275" s="147" t="s">
        <v>146</v>
      </c>
      <c r="C275" s="147"/>
      <c r="D275" s="147"/>
      <c r="E275" s="148" t="s">
        <v>147</v>
      </c>
      <c r="F275" s="148"/>
      <c r="G275" s="148"/>
      <c r="H275" s="11"/>
      <c r="I275" s="47">
        <v>0</v>
      </c>
      <c r="J275" s="47">
        <v>1000</v>
      </c>
      <c r="K275" s="47">
        <v>0</v>
      </c>
      <c r="L275" s="10">
        <f t="shared" si="11"/>
        <v>0</v>
      </c>
      <c r="M275" s="15">
        <f>K275/K448</f>
        <v>0</v>
      </c>
    </row>
    <row r="276" spans="2:13" ht="12.75" customHeight="1">
      <c r="B276" s="147" t="s">
        <v>88</v>
      </c>
      <c r="C276" s="147"/>
      <c r="D276" s="147"/>
      <c r="E276" s="148" t="s">
        <v>89</v>
      </c>
      <c r="F276" s="148"/>
      <c r="G276" s="148"/>
      <c r="H276" s="11"/>
      <c r="I276" s="47">
        <v>30</v>
      </c>
      <c r="J276" s="47">
        <v>200</v>
      </c>
      <c r="K276" s="47">
        <v>0</v>
      </c>
      <c r="L276" s="10">
        <f t="shared" si="11"/>
        <v>0</v>
      </c>
      <c r="M276" s="15">
        <f>K276/K448</f>
        <v>0</v>
      </c>
    </row>
    <row r="277" spans="2:13" ht="12.75" customHeight="1">
      <c r="B277" s="147" t="s">
        <v>98</v>
      </c>
      <c r="C277" s="147"/>
      <c r="D277" s="147"/>
      <c r="E277" s="148" t="s">
        <v>99</v>
      </c>
      <c r="F277" s="148"/>
      <c r="G277" s="148"/>
      <c r="H277" s="11"/>
      <c r="I277" s="47">
        <v>0</v>
      </c>
      <c r="J277" s="47">
        <v>5800</v>
      </c>
      <c r="K277" s="47">
        <v>4350</v>
      </c>
      <c r="L277" s="10">
        <f t="shared" si="11"/>
        <v>0.75</v>
      </c>
      <c r="M277" s="20">
        <f>K277/K448</f>
        <v>0.00042469232112828093</v>
      </c>
    </row>
    <row r="278" spans="2:13" ht="13.5" customHeight="1">
      <c r="B278" s="145" t="s">
        <v>154</v>
      </c>
      <c r="C278" s="145"/>
      <c r="D278" s="145"/>
      <c r="E278" s="146" t="s">
        <v>155</v>
      </c>
      <c r="F278" s="146"/>
      <c r="G278" s="146"/>
      <c r="H278" s="25"/>
      <c r="I278" s="46">
        <f>SUM(I279:I281)</f>
        <v>173079.28</v>
      </c>
      <c r="J278" s="46">
        <f>SUM(J279:J281)</f>
        <v>309750</v>
      </c>
      <c r="K278" s="46">
        <f>SUM(K279:K281)</f>
        <v>164668.08</v>
      </c>
      <c r="L278" s="26">
        <f t="shared" si="11"/>
        <v>0.5316160774818401</v>
      </c>
      <c r="M278" s="26">
        <f>K278/K448</f>
        <v>0.016076613588721252</v>
      </c>
    </row>
    <row r="279" spans="2:13" ht="39" customHeight="1">
      <c r="B279" s="147" t="s">
        <v>230</v>
      </c>
      <c r="C279" s="147"/>
      <c r="D279" s="147"/>
      <c r="E279" s="196" t="s">
        <v>231</v>
      </c>
      <c r="F279" s="196"/>
      <c r="G279" s="196"/>
      <c r="H279" s="7"/>
      <c r="I279" s="47">
        <v>8079.28</v>
      </c>
      <c r="J279" s="47">
        <v>0</v>
      </c>
      <c r="K279" s="47">
        <v>0</v>
      </c>
      <c r="L279" s="87" t="s">
        <v>13</v>
      </c>
      <c r="M279" s="87" t="s">
        <v>13</v>
      </c>
    </row>
    <row r="280" spans="2:13" ht="26.25" customHeight="1">
      <c r="B280" s="147" t="s">
        <v>232</v>
      </c>
      <c r="C280" s="147"/>
      <c r="D280" s="147"/>
      <c r="E280" s="196" t="s">
        <v>233</v>
      </c>
      <c r="F280" s="196"/>
      <c r="G280" s="196"/>
      <c r="H280" s="7"/>
      <c r="I280" s="47">
        <v>165000</v>
      </c>
      <c r="J280" s="47">
        <v>300000</v>
      </c>
      <c r="K280" s="47">
        <v>160000</v>
      </c>
      <c r="L280" s="15">
        <f>K280/J280</f>
        <v>0.5333333333333333</v>
      </c>
      <c r="M280" s="15">
        <f>K280/K448</f>
        <v>0.015620866984028724</v>
      </c>
    </row>
    <row r="281" spans="2:13" ht="24.75" customHeight="1">
      <c r="B281" s="170" t="s">
        <v>175</v>
      </c>
      <c r="C281" s="150"/>
      <c r="D281" s="151"/>
      <c r="E281" s="226" t="s">
        <v>237</v>
      </c>
      <c r="F281" s="227"/>
      <c r="G281" s="228"/>
      <c r="H281" s="7"/>
      <c r="I281" s="47">
        <v>0</v>
      </c>
      <c r="J281" s="47">
        <v>9750</v>
      </c>
      <c r="K281" s="47">
        <v>4668.08</v>
      </c>
      <c r="L281" s="15">
        <f>K281/J281</f>
        <v>0.4787774358974359</v>
      </c>
      <c r="M281" s="15">
        <f>K281/K448</f>
        <v>0.00045574660469253</v>
      </c>
    </row>
    <row r="282" spans="2:13" ht="12" customHeight="1">
      <c r="B282" s="145" t="s">
        <v>156</v>
      </c>
      <c r="C282" s="145"/>
      <c r="D282" s="145"/>
      <c r="E282" s="146" t="s">
        <v>157</v>
      </c>
      <c r="F282" s="146"/>
      <c r="G282" s="146"/>
      <c r="H282" s="25"/>
      <c r="I282" s="46">
        <f>SUM(I283:I305)</f>
        <v>821300.0800000001</v>
      </c>
      <c r="J282" s="46">
        <f>SUM(J283:J305)</f>
        <v>1535000</v>
      </c>
      <c r="K282" s="46">
        <f>SUM(K283:K305)</f>
        <v>854299.9500000001</v>
      </c>
      <c r="L282" s="26">
        <f t="shared" si="11"/>
        <v>0.5565471986970685</v>
      </c>
      <c r="M282" s="26">
        <f>K282/K448</f>
        <v>0.08340566177132744</v>
      </c>
    </row>
    <row r="283" spans="2:13" ht="13.5" customHeight="1">
      <c r="B283" s="147" t="s">
        <v>32</v>
      </c>
      <c r="C283" s="147"/>
      <c r="D283" s="147"/>
      <c r="E283" s="148" t="s">
        <v>33</v>
      </c>
      <c r="F283" s="148"/>
      <c r="G283" s="148"/>
      <c r="H283" s="25"/>
      <c r="I283" s="51">
        <v>35335.04</v>
      </c>
      <c r="J283" s="51">
        <v>70000</v>
      </c>
      <c r="K283" s="51">
        <v>37834.27</v>
      </c>
      <c r="L283" s="44">
        <f>K283/J283</f>
        <v>0.5404895714285713</v>
      </c>
      <c r="M283" s="44">
        <f>K283/K448</f>
        <v>0.0036937756194239274</v>
      </c>
    </row>
    <row r="284" spans="2:13" ht="13.5" customHeight="1">
      <c r="B284" s="197" t="s">
        <v>290</v>
      </c>
      <c r="C284" s="147"/>
      <c r="D284" s="147"/>
      <c r="E284" s="198" t="s">
        <v>291</v>
      </c>
      <c r="F284" s="148"/>
      <c r="G284" s="148"/>
      <c r="H284" s="25"/>
      <c r="I284" s="51">
        <v>1092.24</v>
      </c>
      <c r="J284" s="51">
        <v>0</v>
      </c>
      <c r="K284" s="51">
        <v>0</v>
      </c>
      <c r="L284" s="87" t="s">
        <v>13</v>
      </c>
      <c r="M284" s="87" t="s">
        <v>13</v>
      </c>
    </row>
    <row r="285" spans="2:13" ht="12.75" customHeight="1">
      <c r="B285" s="147" t="s">
        <v>34</v>
      </c>
      <c r="C285" s="147"/>
      <c r="D285" s="147"/>
      <c r="E285" s="148" t="s">
        <v>35</v>
      </c>
      <c r="F285" s="148"/>
      <c r="G285" s="148"/>
      <c r="H285" s="11"/>
      <c r="I285" s="47">
        <v>480695.26</v>
      </c>
      <c r="J285" s="47">
        <v>950000</v>
      </c>
      <c r="K285" s="47">
        <v>485650.79</v>
      </c>
      <c r="L285" s="10">
        <f t="shared" si="11"/>
        <v>0.5112113578947368</v>
      </c>
      <c r="M285" s="59">
        <f>K285/K448</f>
        <v>0.04741428994549042</v>
      </c>
    </row>
    <row r="286" spans="2:13" ht="12.75" customHeight="1">
      <c r="B286" s="147" t="s">
        <v>36</v>
      </c>
      <c r="C286" s="147"/>
      <c r="D286" s="147"/>
      <c r="E286" s="148" t="s">
        <v>37</v>
      </c>
      <c r="F286" s="148"/>
      <c r="G286" s="148"/>
      <c r="H286" s="11"/>
      <c r="I286" s="47">
        <v>79087.13</v>
      </c>
      <c r="J286" s="47">
        <v>84000</v>
      </c>
      <c r="K286" s="47">
        <v>79503.69</v>
      </c>
      <c r="L286" s="86">
        <f t="shared" si="11"/>
        <v>0.9464725</v>
      </c>
      <c r="M286" s="24">
        <f>K286/K448</f>
        <v>0.007761978538934092</v>
      </c>
    </row>
    <row r="287" spans="2:13" ht="12.75" customHeight="1">
      <c r="B287" s="147" t="s">
        <v>38</v>
      </c>
      <c r="C287" s="147"/>
      <c r="D287" s="147"/>
      <c r="E287" s="148" t="s">
        <v>39</v>
      </c>
      <c r="F287" s="148"/>
      <c r="G287" s="148"/>
      <c r="H287" s="11"/>
      <c r="I287" s="47">
        <v>78949.87</v>
      </c>
      <c r="J287" s="47">
        <v>150000</v>
      </c>
      <c r="K287" s="47">
        <v>98047.15</v>
      </c>
      <c r="L287" s="86">
        <f t="shared" si="11"/>
        <v>0.6536476666666666</v>
      </c>
      <c r="M287" s="24">
        <f>K287/K448</f>
        <v>0.009572384301956949</v>
      </c>
    </row>
    <row r="288" spans="2:13" ht="12.75" customHeight="1">
      <c r="B288" s="147" t="s">
        <v>40</v>
      </c>
      <c r="C288" s="147"/>
      <c r="D288" s="147"/>
      <c r="E288" s="148" t="s">
        <v>41</v>
      </c>
      <c r="F288" s="148"/>
      <c r="G288" s="148"/>
      <c r="H288" s="11"/>
      <c r="I288" s="47">
        <v>13233.01</v>
      </c>
      <c r="J288" s="47">
        <v>24000</v>
      </c>
      <c r="K288" s="47">
        <v>13005.89</v>
      </c>
      <c r="L288" s="86">
        <f t="shared" si="11"/>
        <v>0.5419120833333333</v>
      </c>
      <c r="M288" s="24">
        <f>K288/K448</f>
        <v>0.0012697704856181834</v>
      </c>
    </row>
    <row r="289" spans="2:15" ht="12.75" customHeight="1">
      <c r="B289" s="147" t="s">
        <v>42</v>
      </c>
      <c r="C289" s="147"/>
      <c r="D289" s="147"/>
      <c r="E289" s="148" t="s">
        <v>43</v>
      </c>
      <c r="F289" s="148"/>
      <c r="G289" s="148"/>
      <c r="H289" s="11"/>
      <c r="I289" s="47">
        <v>1352.59</v>
      </c>
      <c r="J289" s="47">
        <v>2000</v>
      </c>
      <c r="K289" s="47">
        <v>1490.58</v>
      </c>
      <c r="L289" s="16">
        <f t="shared" si="11"/>
        <v>0.74529</v>
      </c>
      <c r="M289" s="15">
        <f>K289/K448</f>
        <v>0.0001455259494315846</v>
      </c>
      <c r="O289" s="98"/>
    </row>
    <row r="290" spans="2:13" ht="12.75" customHeight="1">
      <c r="B290" s="197" t="s">
        <v>288</v>
      </c>
      <c r="C290" s="147"/>
      <c r="D290" s="147"/>
      <c r="E290" s="148" t="s">
        <v>43</v>
      </c>
      <c r="F290" s="148"/>
      <c r="G290" s="148"/>
      <c r="H290" s="11"/>
      <c r="I290" s="47">
        <v>3900</v>
      </c>
      <c r="J290" s="47">
        <v>0</v>
      </c>
      <c r="K290" s="47">
        <v>0</v>
      </c>
      <c r="L290" s="87" t="s">
        <v>13</v>
      </c>
      <c r="M290" s="87" t="s">
        <v>13</v>
      </c>
    </row>
    <row r="291" spans="2:13" ht="12.75" customHeight="1">
      <c r="B291" s="147" t="s">
        <v>18</v>
      </c>
      <c r="C291" s="147"/>
      <c r="D291" s="147"/>
      <c r="E291" s="148" t="s">
        <v>19</v>
      </c>
      <c r="F291" s="148"/>
      <c r="G291" s="148"/>
      <c r="H291" s="11"/>
      <c r="I291" s="47">
        <v>14023.9</v>
      </c>
      <c r="J291" s="47">
        <v>25000</v>
      </c>
      <c r="K291" s="47">
        <v>15775.86</v>
      </c>
      <c r="L291" s="10">
        <f t="shared" si="11"/>
        <v>0.6310344</v>
      </c>
      <c r="M291" s="77">
        <f>K291/K448</f>
        <v>0.0015402038163666212</v>
      </c>
    </row>
    <row r="292" spans="2:13" ht="12.75" customHeight="1">
      <c r="B292" s="147" t="s">
        <v>146</v>
      </c>
      <c r="C292" s="147"/>
      <c r="D292" s="147"/>
      <c r="E292" s="148" t="s">
        <v>147</v>
      </c>
      <c r="F292" s="148"/>
      <c r="G292" s="148"/>
      <c r="H292" s="11"/>
      <c r="I292" s="47">
        <v>105</v>
      </c>
      <c r="J292" s="47">
        <v>2800</v>
      </c>
      <c r="K292" s="47">
        <v>1009.26</v>
      </c>
      <c r="L292" s="10">
        <f t="shared" si="11"/>
        <v>0.36045</v>
      </c>
      <c r="M292" s="68">
        <f>K292/K448</f>
        <v>9.853447632688019E-05</v>
      </c>
    </row>
    <row r="293" spans="2:13" ht="12.75" customHeight="1">
      <c r="B293" s="147" t="s">
        <v>26</v>
      </c>
      <c r="C293" s="147"/>
      <c r="D293" s="147"/>
      <c r="E293" s="148" t="s">
        <v>27</v>
      </c>
      <c r="F293" s="148"/>
      <c r="G293" s="148"/>
      <c r="H293" s="11"/>
      <c r="I293" s="47">
        <v>46683.35</v>
      </c>
      <c r="J293" s="47">
        <v>75000</v>
      </c>
      <c r="K293" s="47">
        <v>57109.17</v>
      </c>
      <c r="L293" s="10">
        <f t="shared" si="11"/>
        <v>0.7614556</v>
      </c>
      <c r="M293" s="15">
        <f>K293/K448</f>
        <v>0.005575592175864273</v>
      </c>
    </row>
    <row r="294" spans="2:13" ht="12.75" customHeight="1">
      <c r="B294" s="147" t="s">
        <v>44</v>
      </c>
      <c r="C294" s="147"/>
      <c r="D294" s="147"/>
      <c r="E294" s="148" t="s">
        <v>45</v>
      </c>
      <c r="F294" s="148"/>
      <c r="G294" s="148"/>
      <c r="H294" s="11"/>
      <c r="I294" s="47">
        <v>0</v>
      </c>
      <c r="J294" s="47">
        <v>51000</v>
      </c>
      <c r="K294" s="47">
        <v>0</v>
      </c>
      <c r="L294" s="10">
        <f t="shared" si="11"/>
        <v>0</v>
      </c>
      <c r="M294" s="15">
        <f>K294/K448</f>
        <v>0</v>
      </c>
    </row>
    <row r="295" spans="2:13" ht="12.75" customHeight="1">
      <c r="B295" s="147" t="s">
        <v>88</v>
      </c>
      <c r="C295" s="147"/>
      <c r="D295" s="147"/>
      <c r="E295" s="148" t="s">
        <v>89</v>
      </c>
      <c r="F295" s="148"/>
      <c r="G295" s="148"/>
      <c r="H295" s="11"/>
      <c r="I295" s="47">
        <v>125</v>
      </c>
      <c r="J295" s="47">
        <v>1100</v>
      </c>
      <c r="K295" s="47">
        <v>30</v>
      </c>
      <c r="L295" s="10">
        <f t="shared" si="11"/>
        <v>0.02727272727272727</v>
      </c>
      <c r="M295" s="15">
        <f>K295/K448</f>
        <v>2.9289125595053855E-06</v>
      </c>
    </row>
    <row r="296" spans="2:13" ht="12.75" customHeight="1">
      <c r="B296" s="174" t="s">
        <v>20</v>
      </c>
      <c r="C296" s="174"/>
      <c r="D296" s="174"/>
      <c r="E296" s="148" t="s">
        <v>21</v>
      </c>
      <c r="F296" s="148"/>
      <c r="G296" s="148"/>
      <c r="H296" s="11"/>
      <c r="I296" s="47">
        <v>16672.36</v>
      </c>
      <c r="J296" s="47">
        <v>25000</v>
      </c>
      <c r="K296" s="47">
        <v>15640.93</v>
      </c>
      <c r="L296" s="16">
        <f t="shared" si="11"/>
        <v>0.6256372</v>
      </c>
      <c r="M296" s="15">
        <f>K296/K448</f>
        <v>0.0015270305439781524</v>
      </c>
    </row>
    <row r="297" spans="2:13" ht="12.75" customHeight="1">
      <c r="B297" s="174" t="s">
        <v>90</v>
      </c>
      <c r="C297" s="174"/>
      <c r="D297" s="174"/>
      <c r="E297" s="148" t="s">
        <v>91</v>
      </c>
      <c r="F297" s="148"/>
      <c r="G297" s="148"/>
      <c r="H297" s="11"/>
      <c r="I297" s="47">
        <v>146.2</v>
      </c>
      <c r="J297" s="47">
        <v>1000</v>
      </c>
      <c r="K297" s="47">
        <v>175.44</v>
      </c>
      <c r="L297" s="16">
        <f t="shared" si="11"/>
        <v>0.17543999999999998</v>
      </c>
      <c r="M297" s="15">
        <f>K297/K448</f>
        <v>1.7128280647987494E-05</v>
      </c>
    </row>
    <row r="298" spans="2:13" ht="12.75" customHeight="1">
      <c r="B298" s="147" t="s">
        <v>94</v>
      </c>
      <c r="C298" s="147"/>
      <c r="D298" s="147"/>
      <c r="E298" s="148" t="s">
        <v>95</v>
      </c>
      <c r="F298" s="148"/>
      <c r="G298" s="148"/>
      <c r="H298" s="11"/>
      <c r="I298" s="47">
        <v>3129.17</v>
      </c>
      <c r="J298" s="47">
        <v>6500</v>
      </c>
      <c r="K298" s="47">
        <v>3277.12</v>
      </c>
      <c r="L298" s="10">
        <f t="shared" si="11"/>
        <v>0.5041723076923077</v>
      </c>
      <c r="M298" s="15">
        <f>K298/K448</f>
        <v>0.0003199465975668763</v>
      </c>
    </row>
    <row r="299" spans="2:13" ht="12.75" customHeight="1">
      <c r="B299" s="147" t="s">
        <v>81</v>
      </c>
      <c r="C299" s="147"/>
      <c r="D299" s="147"/>
      <c r="E299" s="148" t="s">
        <v>150</v>
      </c>
      <c r="F299" s="148"/>
      <c r="G299" s="148"/>
      <c r="H299" s="11"/>
      <c r="I299" s="47">
        <v>3191.8</v>
      </c>
      <c r="J299" s="47">
        <v>4000</v>
      </c>
      <c r="K299" s="47">
        <v>2520.8</v>
      </c>
      <c r="L299" s="10">
        <f t="shared" si="11"/>
        <v>0.6302000000000001</v>
      </c>
      <c r="M299" s="15">
        <f>K299/K448</f>
        <v>0.00024610675933337255</v>
      </c>
    </row>
    <row r="300" spans="2:13" ht="12.75" customHeight="1">
      <c r="B300" s="147" t="s">
        <v>46</v>
      </c>
      <c r="C300" s="147"/>
      <c r="D300" s="147"/>
      <c r="E300" s="148" t="s">
        <v>47</v>
      </c>
      <c r="F300" s="148"/>
      <c r="G300" s="148"/>
      <c r="H300" s="11"/>
      <c r="I300" s="47">
        <v>0</v>
      </c>
      <c r="J300" s="47">
        <v>4200</v>
      </c>
      <c r="K300" s="47">
        <v>0</v>
      </c>
      <c r="L300" s="10">
        <f t="shared" si="11"/>
        <v>0</v>
      </c>
      <c r="M300" s="15">
        <f>K300/K448</f>
        <v>0</v>
      </c>
    </row>
    <row r="301" spans="2:13" ht="12.75" customHeight="1">
      <c r="B301" s="147" t="s">
        <v>98</v>
      </c>
      <c r="C301" s="147"/>
      <c r="D301" s="147"/>
      <c r="E301" s="148" t="s">
        <v>99</v>
      </c>
      <c r="F301" s="148"/>
      <c r="G301" s="148"/>
      <c r="H301" s="11"/>
      <c r="I301" s="47">
        <v>43125</v>
      </c>
      <c r="J301" s="47">
        <v>57000</v>
      </c>
      <c r="K301" s="47">
        <v>42750</v>
      </c>
      <c r="L301" s="10">
        <f t="shared" si="11"/>
        <v>0.75</v>
      </c>
      <c r="M301" s="15">
        <f>K301/K448</f>
        <v>0.004173700397295175</v>
      </c>
    </row>
    <row r="302" spans="2:13" ht="12.75" customHeight="1">
      <c r="B302" s="197" t="s">
        <v>100</v>
      </c>
      <c r="C302" s="147"/>
      <c r="D302" s="147"/>
      <c r="E302" s="148" t="s">
        <v>101</v>
      </c>
      <c r="F302" s="148"/>
      <c r="G302" s="148"/>
      <c r="H302" s="11"/>
      <c r="I302" s="47">
        <v>84.16</v>
      </c>
      <c r="J302" s="47">
        <v>0</v>
      </c>
      <c r="K302" s="47">
        <v>0</v>
      </c>
      <c r="L302" s="87" t="s">
        <v>13</v>
      </c>
      <c r="M302" s="87" t="s">
        <v>13</v>
      </c>
    </row>
    <row r="303" spans="2:13" ht="12.75" customHeight="1">
      <c r="B303" s="174" t="s">
        <v>102</v>
      </c>
      <c r="C303" s="174"/>
      <c r="D303" s="174"/>
      <c r="E303" s="148" t="s">
        <v>103</v>
      </c>
      <c r="F303" s="148"/>
      <c r="G303" s="148"/>
      <c r="H303" s="11"/>
      <c r="I303" s="47">
        <v>369</v>
      </c>
      <c r="J303" s="47">
        <v>2400</v>
      </c>
      <c r="K303" s="47">
        <v>479</v>
      </c>
      <c r="L303" s="16">
        <f aca="true" t="shared" si="12" ref="L303:L308">K303/J303</f>
        <v>0.19958333333333333</v>
      </c>
      <c r="M303" s="15">
        <f>K303/K448</f>
        <v>4.6764970533435995E-05</v>
      </c>
    </row>
    <row r="304" spans="2:13" ht="26.25" customHeight="1">
      <c r="B304" s="147" t="s">
        <v>83</v>
      </c>
      <c r="C304" s="147"/>
      <c r="D304" s="147"/>
      <c r="E304" s="196" t="s">
        <v>234</v>
      </c>
      <c r="F304" s="196"/>
      <c r="G304" s="196"/>
      <c r="H304" s="11"/>
      <c r="I304" s="47">
        <v>0</v>
      </c>
      <c r="J304" s="47">
        <v>0</v>
      </c>
      <c r="K304" s="47">
        <v>0</v>
      </c>
      <c r="L304" s="87" t="s">
        <v>13</v>
      </c>
      <c r="M304" s="79" t="s">
        <v>13</v>
      </c>
    </row>
    <row r="305" spans="2:13" ht="12.75">
      <c r="B305" s="147" t="s">
        <v>71</v>
      </c>
      <c r="C305" s="147"/>
      <c r="D305" s="147"/>
      <c r="E305" s="148" t="s">
        <v>72</v>
      </c>
      <c r="F305" s="148"/>
      <c r="G305" s="148"/>
      <c r="H305" s="11"/>
      <c r="I305" s="47">
        <v>0</v>
      </c>
      <c r="J305" s="47">
        <v>0</v>
      </c>
      <c r="K305" s="47">
        <v>0</v>
      </c>
      <c r="L305" s="87" t="s">
        <v>13</v>
      </c>
      <c r="M305" s="88" t="s">
        <v>13</v>
      </c>
    </row>
    <row r="306" spans="2:13" ht="12" customHeight="1">
      <c r="B306" s="145" t="s">
        <v>158</v>
      </c>
      <c r="C306" s="145"/>
      <c r="D306" s="145"/>
      <c r="E306" s="146" t="s">
        <v>159</v>
      </c>
      <c r="F306" s="146"/>
      <c r="G306" s="146"/>
      <c r="H306" s="25"/>
      <c r="I306" s="46">
        <f>SUM(I307)</f>
        <v>47481.08</v>
      </c>
      <c r="J306" s="46">
        <f>SUM(J307)</f>
        <v>120000</v>
      </c>
      <c r="K306" s="46">
        <f>SUM(K307)</f>
        <v>48429.49</v>
      </c>
      <c r="L306" s="26">
        <f t="shared" si="12"/>
        <v>0.4035790833333333</v>
      </c>
      <c r="M306" s="26">
        <f>K306/K448</f>
        <v>0.004728191383714683</v>
      </c>
    </row>
    <row r="307" spans="2:13" ht="18" customHeight="1">
      <c r="B307" s="174" t="s">
        <v>20</v>
      </c>
      <c r="C307" s="174"/>
      <c r="D307" s="174"/>
      <c r="E307" s="148" t="s">
        <v>21</v>
      </c>
      <c r="F307" s="148"/>
      <c r="G307" s="148"/>
      <c r="H307" s="11"/>
      <c r="I307" s="47">
        <v>47481.08</v>
      </c>
      <c r="J307" s="47">
        <v>120000</v>
      </c>
      <c r="K307" s="47">
        <v>48429.49</v>
      </c>
      <c r="L307" s="16">
        <f t="shared" si="12"/>
        <v>0.4035790833333333</v>
      </c>
      <c r="M307" s="15">
        <f>K307/K448</f>
        <v>0.004728191383714683</v>
      </c>
    </row>
    <row r="308" spans="2:13" ht="12" customHeight="1">
      <c r="B308" s="145" t="s">
        <v>160</v>
      </c>
      <c r="C308" s="145"/>
      <c r="D308" s="145"/>
      <c r="E308" s="146" t="s">
        <v>161</v>
      </c>
      <c r="F308" s="146"/>
      <c r="G308" s="146"/>
      <c r="H308" s="25"/>
      <c r="I308" s="46">
        <f>SUM(I309:I312)</f>
        <v>2090.51</v>
      </c>
      <c r="J308" s="46">
        <f>SUM(J309:J312)</f>
        <v>15500</v>
      </c>
      <c r="K308" s="46">
        <f>SUM(K309:K312)</f>
        <v>6403.67</v>
      </c>
      <c r="L308" s="26">
        <f t="shared" si="12"/>
        <v>0.41314</v>
      </c>
      <c r="M308" s="26">
        <f>K308/K448</f>
        <v>0.0006251929829975951</v>
      </c>
    </row>
    <row r="309" spans="2:13" ht="12" customHeight="1">
      <c r="B309" s="147" t="s">
        <v>18</v>
      </c>
      <c r="C309" s="147"/>
      <c r="D309" s="147"/>
      <c r="E309" s="148" t="s">
        <v>19</v>
      </c>
      <c r="F309" s="148"/>
      <c r="G309" s="148"/>
      <c r="H309" s="7"/>
      <c r="I309" s="47">
        <v>261.89</v>
      </c>
      <c r="J309" s="47">
        <v>2000</v>
      </c>
      <c r="K309" s="47">
        <v>244.77</v>
      </c>
      <c r="L309" s="15">
        <f>K309/J309</f>
        <v>0.12238500000000001</v>
      </c>
      <c r="M309" s="15">
        <f>K309/K448</f>
        <v>2.3896997573004443E-05</v>
      </c>
    </row>
    <row r="310" spans="2:13" ht="12.75">
      <c r="B310" s="174" t="s">
        <v>20</v>
      </c>
      <c r="C310" s="174"/>
      <c r="D310" s="174"/>
      <c r="E310" s="148" t="s">
        <v>21</v>
      </c>
      <c r="F310" s="148"/>
      <c r="G310" s="148"/>
      <c r="H310" s="11"/>
      <c r="I310" s="47">
        <v>400</v>
      </c>
      <c r="J310" s="47">
        <v>4500</v>
      </c>
      <c r="K310" s="47">
        <v>2500</v>
      </c>
      <c r="L310" s="16">
        <f aca="true" t="shared" si="13" ref="L310:L373">K310/J310</f>
        <v>0.5555555555555556</v>
      </c>
      <c r="M310" s="15">
        <f>K310/K448</f>
        <v>0.0002440760466254488</v>
      </c>
    </row>
    <row r="311" spans="2:13" ht="12.75">
      <c r="B311" s="147" t="s">
        <v>81</v>
      </c>
      <c r="C311" s="147"/>
      <c r="D311" s="147"/>
      <c r="E311" s="148" t="s">
        <v>150</v>
      </c>
      <c r="F311" s="148"/>
      <c r="G311" s="148"/>
      <c r="H311" s="11"/>
      <c r="I311" s="47">
        <v>22.4</v>
      </c>
      <c r="J311" s="47">
        <v>1500</v>
      </c>
      <c r="K311" s="47">
        <v>0</v>
      </c>
      <c r="L311" s="16">
        <f t="shared" si="13"/>
        <v>0</v>
      </c>
      <c r="M311" s="15">
        <f>K311/K448</f>
        <v>0</v>
      </c>
    </row>
    <row r="312" spans="2:13" ht="12.75">
      <c r="B312" s="174" t="s">
        <v>102</v>
      </c>
      <c r="C312" s="174"/>
      <c r="D312" s="174"/>
      <c r="E312" s="148" t="s">
        <v>103</v>
      </c>
      <c r="F312" s="148"/>
      <c r="G312" s="148"/>
      <c r="H312" s="11"/>
      <c r="I312" s="47">
        <v>1406.22</v>
      </c>
      <c r="J312" s="47">
        <v>7500</v>
      </c>
      <c r="K312" s="47">
        <v>3658.9</v>
      </c>
      <c r="L312" s="16">
        <f t="shared" si="13"/>
        <v>0.48785333333333336</v>
      </c>
      <c r="M312" s="15">
        <f>K312/K448</f>
        <v>0.00035721993879914187</v>
      </c>
    </row>
    <row r="313" spans="2:13" ht="10.5" customHeight="1">
      <c r="B313" s="145" t="s">
        <v>162</v>
      </c>
      <c r="C313" s="145"/>
      <c r="D313" s="145"/>
      <c r="E313" s="146" t="s">
        <v>25</v>
      </c>
      <c r="F313" s="146"/>
      <c r="G313" s="146"/>
      <c r="H313" s="25"/>
      <c r="I313" s="46">
        <f>SUM(I314:I315)</f>
        <v>3362.25</v>
      </c>
      <c r="J313" s="46">
        <f>SUM(J314:J315)</f>
        <v>26250</v>
      </c>
      <c r="K313" s="46">
        <f>SUM(K314:K315)</f>
        <v>19500</v>
      </c>
      <c r="L313" s="26">
        <f t="shared" si="13"/>
        <v>0.7428571428571429</v>
      </c>
      <c r="M313" s="26">
        <f>K313/K448</f>
        <v>0.0019037931636785006</v>
      </c>
    </row>
    <row r="314" spans="2:13" ht="12.75" customHeight="1">
      <c r="B314" s="147" t="s">
        <v>18</v>
      </c>
      <c r="C314" s="147"/>
      <c r="D314" s="147"/>
      <c r="E314" s="148" t="s">
        <v>19</v>
      </c>
      <c r="F314" s="148"/>
      <c r="G314" s="148"/>
      <c r="H314" s="11"/>
      <c r="I314" s="47">
        <v>362.25</v>
      </c>
      <c r="J314" s="47">
        <v>250</v>
      </c>
      <c r="K314" s="47">
        <v>0</v>
      </c>
      <c r="L314" s="16">
        <f t="shared" si="13"/>
        <v>0</v>
      </c>
      <c r="M314" s="15">
        <f>K314/K448</f>
        <v>0</v>
      </c>
    </row>
    <row r="315" spans="2:13" ht="12.75">
      <c r="B315" s="147" t="s">
        <v>98</v>
      </c>
      <c r="C315" s="147"/>
      <c r="D315" s="147"/>
      <c r="E315" s="148" t="s">
        <v>99</v>
      </c>
      <c r="F315" s="148"/>
      <c r="G315" s="148"/>
      <c r="H315" s="11"/>
      <c r="I315" s="47">
        <v>3000</v>
      </c>
      <c r="J315" s="47">
        <v>26000</v>
      </c>
      <c r="K315" s="47">
        <v>19500</v>
      </c>
      <c r="L315" s="10">
        <f t="shared" si="13"/>
        <v>0.75</v>
      </c>
      <c r="M315" s="15">
        <f>K315/K448</f>
        <v>0.0019037931636785006</v>
      </c>
    </row>
    <row r="316" spans="2:13" ht="12.75">
      <c r="B316" s="143" t="s">
        <v>163</v>
      </c>
      <c r="C316" s="143"/>
      <c r="D316" s="143"/>
      <c r="E316" s="144" t="s">
        <v>164</v>
      </c>
      <c r="F316" s="144"/>
      <c r="G316" s="144"/>
      <c r="H316" s="4"/>
      <c r="I316" s="45">
        <f>SUM(I317,I319,I322)</f>
        <v>35251.14</v>
      </c>
      <c r="J316" s="45">
        <f>SUM(J317,J319,J322)</f>
        <v>91000</v>
      </c>
      <c r="K316" s="45">
        <f>SUM(K317,K319,K322)</f>
        <v>41920.8</v>
      </c>
      <c r="L316" s="17">
        <f t="shared" si="13"/>
        <v>0.4606681318681319</v>
      </c>
      <c r="M316" s="17">
        <f>K316/K448</f>
        <v>0.004092745254150446</v>
      </c>
    </row>
    <row r="317" spans="2:13" ht="12.75">
      <c r="B317" s="145" t="s">
        <v>165</v>
      </c>
      <c r="C317" s="145"/>
      <c r="D317" s="145"/>
      <c r="E317" s="178" t="s">
        <v>235</v>
      </c>
      <c r="F317" s="179"/>
      <c r="G317" s="180"/>
      <c r="H317" s="25"/>
      <c r="I317" s="46">
        <f>SUM(I318)</f>
        <v>2000</v>
      </c>
      <c r="J317" s="46">
        <f>SUM(J318)</f>
        <v>5000</v>
      </c>
      <c r="K317" s="46">
        <f>SUM(K318)</f>
        <v>0</v>
      </c>
      <c r="L317" s="26">
        <f t="shared" si="13"/>
        <v>0</v>
      </c>
      <c r="M317" s="26">
        <f>K317/K448</f>
        <v>0</v>
      </c>
    </row>
    <row r="318" spans="2:13" ht="12.75">
      <c r="B318" s="216" t="s">
        <v>20</v>
      </c>
      <c r="C318" s="216"/>
      <c r="D318" s="216"/>
      <c r="E318" s="229" t="s">
        <v>21</v>
      </c>
      <c r="F318" s="229"/>
      <c r="G318" s="229"/>
      <c r="H318" s="18"/>
      <c r="I318" s="50">
        <v>2000</v>
      </c>
      <c r="J318" s="50">
        <v>5000</v>
      </c>
      <c r="K318" s="50">
        <v>0</v>
      </c>
      <c r="L318" s="15">
        <f t="shared" si="13"/>
        <v>0</v>
      </c>
      <c r="M318" s="15">
        <f>K318/K448</f>
        <v>0</v>
      </c>
    </row>
    <row r="319" spans="2:13" ht="12.75">
      <c r="B319" s="145" t="s">
        <v>166</v>
      </c>
      <c r="C319" s="145"/>
      <c r="D319" s="145"/>
      <c r="E319" s="146" t="s">
        <v>167</v>
      </c>
      <c r="F319" s="146"/>
      <c r="G319" s="146"/>
      <c r="H319" s="25"/>
      <c r="I319" s="46">
        <f>SUM(I320)</f>
        <v>15000</v>
      </c>
      <c r="J319" s="46">
        <f>SUM(J320:J321)</f>
        <v>16000</v>
      </c>
      <c r="K319" s="46">
        <f>SUM(K320:K321)</f>
        <v>8000</v>
      </c>
      <c r="L319" s="67">
        <f t="shared" si="13"/>
        <v>0.5</v>
      </c>
      <c r="M319" s="67">
        <f>K319/K448</f>
        <v>0.0007810433492014361</v>
      </c>
    </row>
    <row r="320" spans="2:13" ht="12.75">
      <c r="B320" s="147" t="s">
        <v>168</v>
      </c>
      <c r="C320" s="147"/>
      <c r="D320" s="147"/>
      <c r="E320" s="148" t="s">
        <v>169</v>
      </c>
      <c r="F320" s="148"/>
      <c r="G320" s="148"/>
      <c r="H320" s="11"/>
      <c r="I320" s="47">
        <v>15000</v>
      </c>
      <c r="J320" s="47">
        <v>0</v>
      </c>
      <c r="K320" s="49">
        <v>0</v>
      </c>
      <c r="L320" s="129" t="s">
        <v>13</v>
      </c>
      <c r="M320" s="129" t="s">
        <v>13</v>
      </c>
    </row>
    <row r="321" spans="2:13" ht="27.75" customHeight="1">
      <c r="B321" s="170" t="s">
        <v>306</v>
      </c>
      <c r="C321" s="150"/>
      <c r="D321" s="151"/>
      <c r="E321" s="223" t="s">
        <v>307</v>
      </c>
      <c r="F321" s="230"/>
      <c r="G321" s="231"/>
      <c r="H321" s="11"/>
      <c r="I321" s="47">
        <v>0</v>
      </c>
      <c r="J321" s="47">
        <v>16000</v>
      </c>
      <c r="K321" s="49">
        <v>8000</v>
      </c>
      <c r="L321" s="24">
        <f>K321/J321</f>
        <v>0.5</v>
      </c>
      <c r="M321" s="24">
        <f>K321/K448</f>
        <v>0.0007810433492014361</v>
      </c>
    </row>
    <row r="322" spans="2:13" ht="12.75">
      <c r="B322" s="145" t="s">
        <v>170</v>
      </c>
      <c r="C322" s="145"/>
      <c r="D322" s="145"/>
      <c r="E322" s="146" t="s">
        <v>171</v>
      </c>
      <c r="F322" s="146"/>
      <c r="G322" s="146"/>
      <c r="H322" s="25"/>
      <c r="I322" s="46">
        <f>SUM(I323:I325)</f>
        <v>18251.14</v>
      </c>
      <c r="J322" s="46">
        <f>SUM(J323:J325)</f>
        <v>70000</v>
      </c>
      <c r="K322" s="46">
        <f>SUM(K323:K325)</f>
        <v>33920.8</v>
      </c>
      <c r="L322" s="26">
        <f t="shared" si="13"/>
        <v>0.4845828571428572</v>
      </c>
      <c r="M322" s="26">
        <f>K322/K448</f>
        <v>0.00331170190494901</v>
      </c>
    </row>
    <row r="323" spans="2:13" ht="12.75">
      <c r="B323" s="147" t="s">
        <v>168</v>
      </c>
      <c r="C323" s="147"/>
      <c r="D323" s="147"/>
      <c r="E323" s="148" t="s">
        <v>169</v>
      </c>
      <c r="F323" s="148"/>
      <c r="G323" s="148"/>
      <c r="H323" s="11"/>
      <c r="I323" s="47">
        <v>15000</v>
      </c>
      <c r="J323" s="47">
        <v>0</v>
      </c>
      <c r="K323" s="47">
        <v>0</v>
      </c>
      <c r="L323" s="87" t="s">
        <v>13</v>
      </c>
      <c r="M323" s="87" t="s">
        <v>13</v>
      </c>
    </row>
    <row r="324" spans="2:13" ht="26.25" customHeight="1">
      <c r="B324" s="170" t="s">
        <v>306</v>
      </c>
      <c r="C324" s="150"/>
      <c r="D324" s="151"/>
      <c r="E324" s="223" t="s">
        <v>307</v>
      </c>
      <c r="F324" s="224"/>
      <c r="G324" s="225"/>
      <c r="H324" s="11"/>
      <c r="I324" s="47">
        <v>0</v>
      </c>
      <c r="J324" s="47">
        <v>62000</v>
      </c>
      <c r="K324" s="47">
        <v>31000</v>
      </c>
      <c r="L324" s="16">
        <f t="shared" si="13"/>
        <v>0.5</v>
      </c>
      <c r="M324" s="15">
        <f>K324/K448</f>
        <v>0.0030265429781555653</v>
      </c>
    </row>
    <row r="325" spans="2:13" ht="12.75">
      <c r="B325" s="147" t="s">
        <v>42</v>
      </c>
      <c r="C325" s="147"/>
      <c r="D325" s="147"/>
      <c r="E325" s="148" t="s">
        <v>43</v>
      </c>
      <c r="F325" s="148"/>
      <c r="G325" s="148"/>
      <c r="H325" s="11"/>
      <c r="I325" s="47">
        <v>3251.14</v>
      </c>
      <c r="J325" s="47">
        <v>8000</v>
      </c>
      <c r="K325" s="47">
        <v>2920.8</v>
      </c>
      <c r="L325" s="16">
        <f t="shared" si="13"/>
        <v>0.36510000000000004</v>
      </c>
      <c r="M325" s="15">
        <f>K325/K448</f>
        <v>0.0002851589267934444</v>
      </c>
    </row>
    <row r="326" spans="2:13" ht="12.75">
      <c r="B326" s="143" t="s">
        <v>172</v>
      </c>
      <c r="C326" s="143"/>
      <c r="D326" s="143"/>
      <c r="E326" s="144" t="s">
        <v>173</v>
      </c>
      <c r="F326" s="144"/>
      <c r="G326" s="144"/>
      <c r="H326" s="4"/>
      <c r="I326" s="45">
        <f>SUM(I327,I329,I333,I339,I341,I344,I346,I348,I386)</f>
        <v>1203169.53</v>
      </c>
      <c r="J326" s="45">
        <f>SUM(J327,J329,J331,J333,J339,J341,J344,J346,J348,J386)</f>
        <v>2411370.18</v>
      </c>
      <c r="K326" s="45">
        <f>SUM(K327,K329,K331,K333,K339,K341,K344,K346,K348,K386)</f>
        <v>1191251.04</v>
      </c>
      <c r="L326" s="17">
        <f t="shared" si="13"/>
        <v>0.4940141708147025</v>
      </c>
      <c r="M326" s="17">
        <f>K326/K448</f>
        <v>0.11630233775266176</v>
      </c>
    </row>
    <row r="327" spans="2:13" ht="12.75">
      <c r="B327" s="211" t="s">
        <v>174</v>
      </c>
      <c r="C327" s="145"/>
      <c r="D327" s="145"/>
      <c r="E327" s="232" t="s">
        <v>236</v>
      </c>
      <c r="F327" s="179"/>
      <c r="G327" s="180"/>
      <c r="H327" s="25"/>
      <c r="I327" s="46">
        <f>SUM(I328)</f>
        <v>74155.47</v>
      </c>
      <c r="J327" s="46">
        <f>SUM(J328)</f>
        <v>140000</v>
      </c>
      <c r="K327" s="46">
        <f>SUM(K328)</f>
        <v>92177.99</v>
      </c>
      <c r="L327" s="29">
        <f t="shared" si="13"/>
        <v>0.6584142142857143</v>
      </c>
      <c r="M327" s="97">
        <f>K327/K448</f>
        <v>0.008999375754032063</v>
      </c>
    </row>
    <row r="328" spans="2:13" ht="27" customHeight="1">
      <c r="B328" s="216" t="s">
        <v>175</v>
      </c>
      <c r="C328" s="216"/>
      <c r="D328" s="216"/>
      <c r="E328" s="233" t="s">
        <v>237</v>
      </c>
      <c r="F328" s="234"/>
      <c r="G328" s="235"/>
      <c r="H328" s="18"/>
      <c r="I328" s="50">
        <v>74155.47</v>
      </c>
      <c r="J328" s="50">
        <v>140000</v>
      </c>
      <c r="K328" s="50">
        <v>92177.99</v>
      </c>
      <c r="L328" s="16">
        <f t="shared" si="13"/>
        <v>0.6584142142857143</v>
      </c>
      <c r="M328" s="68">
        <f>K328/K448</f>
        <v>0.008999375754032063</v>
      </c>
    </row>
    <row r="329" spans="2:13" ht="15" customHeight="1">
      <c r="B329" s="211" t="s">
        <v>308</v>
      </c>
      <c r="C329" s="145"/>
      <c r="D329" s="145"/>
      <c r="E329" s="232" t="s">
        <v>253</v>
      </c>
      <c r="F329" s="179"/>
      <c r="G329" s="180"/>
      <c r="H329" s="18"/>
      <c r="I329" s="46">
        <f>SUM(I330)</f>
        <v>0</v>
      </c>
      <c r="J329" s="46">
        <f>SUM(J330)</f>
        <v>5000</v>
      </c>
      <c r="K329" s="46">
        <f>SUM(K330)</f>
        <v>0</v>
      </c>
      <c r="L329" s="29">
        <f>K329/J329</f>
        <v>0</v>
      </c>
      <c r="M329" s="26">
        <f>K329/K448</f>
        <v>0</v>
      </c>
    </row>
    <row r="330" spans="2:13" ht="13.5" customHeight="1">
      <c r="B330" s="147" t="s">
        <v>178</v>
      </c>
      <c r="C330" s="147"/>
      <c r="D330" s="147"/>
      <c r="E330" s="148" t="s">
        <v>179</v>
      </c>
      <c r="F330" s="148"/>
      <c r="G330" s="148"/>
      <c r="H330" s="18"/>
      <c r="I330" s="50">
        <v>0</v>
      </c>
      <c r="J330" s="50">
        <v>5000</v>
      </c>
      <c r="K330" s="50">
        <v>0</v>
      </c>
      <c r="L330" s="16">
        <f>K330/J330</f>
        <v>0</v>
      </c>
      <c r="M330" s="15">
        <f>K330/K448</f>
        <v>0</v>
      </c>
    </row>
    <row r="331" spans="2:13" ht="13.5" customHeight="1">
      <c r="B331" s="164" t="s">
        <v>309</v>
      </c>
      <c r="C331" s="236"/>
      <c r="D331" s="237"/>
      <c r="E331" s="167" t="s">
        <v>310</v>
      </c>
      <c r="F331" s="168"/>
      <c r="G331" s="169"/>
      <c r="H331" s="18"/>
      <c r="I331" s="50">
        <f>SUM(I332)</f>
        <v>0</v>
      </c>
      <c r="J331" s="50">
        <f>SUM(J332)</f>
        <v>5000</v>
      </c>
      <c r="K331" s="50">
        <f>SUM(K332)</f>
        <v>2520.42</v>
      </c>
      <c r="L331" s="16">
        <f>K331/J331</f>
        <v>0.504084</v>
      </c>
      <c r="M331" s="15">
        <f>K331/K448</f>
        <v>0.00024606965977428546</v>
      </c>
    </row>
    <row r="332" spans="2:13" ht="13.5" customHeight="1">
      <c r="B332" s="170" t="s">
        <v>178</v>
      </c>
      <c r="C332" s="171"/>
      <c r="D332" s="172"/>
      <c r="E332" s="148" t="s">
        <v>179</v>
      </c>
      <c r="F332" s="148"/>
      <c r="G332" s="148"/>
      <c r="H332" s="18"/>
      <c r="I332" s="50">
        <v>0</v>
      </c>
      <c r="J332" s="50">
        <v>5000</v>
      </c>
      <c r="K332" s="50">
        <v>2520.42</v>
      </c>
      <c r="L332" s="16">
        <f>K332/J332</f>
        <v>0.504084</v>
      </c>
      <c r="M332" s="15">
        <f>K332/K448</f>
        <v>0.00024606965977428546</v>
      </c>
    </row>
    <row r="333" spans="2:13" ht="26.25" customHeight="1">
      <c r="B333" s="145" t="s">
        <v>176</v>
      </c>
      <c r="C333" s="145"/>
      <c r="D333" s="145"/>
      <c r="E333" s="213" t="s">
        <v>177</v>
      </c>
      <c r="F333" s="213"/>
      <c r="G333" s="213"/>
      <c r="H333" s="25"/>
      <c r="I333" s="46">
        <f>SUM(I334:I338)</f>
        <v>570286.81</v>
      </c>
      <c r="J333" s="46">
        <f>SUM(J334:J338)</f>
        <v>1197600</v>
      </c>
      <c r="K333" s="46">
        <f>SUM(K334:K338)</f>
        <v>599587.31</v>
      </c>
      <c r="L333" s="29">
        <f t="shared" si="13"/>
        <v>0.500657406479626</v>
      </c>
      <c r="M333" s="29">
        <f>K333/K448</f>
        <v>0.058537960092634976</v>
      </c>
    </row>
    <row r="334" spans="2:13" ht="52.5" customHeight="1">
      <c r="B334" s="238" t="s">
        <v>311</v>
      </c>
      <c r="C334" s="239"/>
      <c r="D334" s="240"/>
      <c r="E334" s="241" t="s">
        <v>317</v>
      </c>
      <c r="F334" s="242"/>
      <c r="G334" s="243"/>
      <c r="H334" s="43"/>
      <c r="I334" s="51">
        <v>0</v>
      </c>
      <c r="J334" s="51">
        <v>15600</v>
      </c>
      <c r="K334" s="51">
        <v>15534.92</v>
      </c>
      <c r="L334" s="78">
        <f>K334/J334</f>
        <v>0.9958282051282051</v>
      </c>
      <c r="M334" s="78">
        <f>K334/K448</f>
        <v>0.0015166807432970468</v>
      </c>
    </row>
    <row r="335" spans="2:13" ht="12.75" customHeight="1">
      <c r="B335" s="147" t="s">
        <v>178</v>
      </c>
      <c r="C335" s="147"/>
      <c r="D335" s="147"/>
      <c r="E335" s="148" t="s">
        <v>179</v>
      </c>
      <c r="F335" s="148"/>
      <c r="G335" s="148"/>
      <c r="H335" s="11"/>
      <c r="I335" s="47">
        <v>539949.16</v>
      </c>
      <c r="J335" s="47">
        <v>1109100</v>
      </c>
      <c r="K335" s="47">
        <v>560988.97</v>
      </c>
      <c r="L335" s="16">
        <f t="shared" si="13"/>
        <v>0.5058055811017942</v>
      </c>
      <c r="M335" s="16">
        <f>K335/K448</f>
        <v>0.054769587999232996</v>
      </c>
    </row>
    <row r="336" spans="2:13" ht="12.75" customHeight="1">
      <c r="B336" s="147" t="s">
        <v>34</v>
      </c>
      <c r="C336" s="147"/>
      <c r="D336" s="147"/>
      <c r="E336" s="148" t="s">
        <v>35</v>
      </c>
      <c r="F336" s="148"/>
      <c r="G336" s="148"/>
      <c r="H336" s="11"/>
      <c r="I336" s="47">
        <v>10837.32</v>
      </c>
      <c r="J336" s="47">
        <v>30400</v>
      </c>
      <c r="K336" s="47">
        <v>10890.23</v>
      </c>
      <c r="L336" s="10">
        <f t="shared" si="13"/>
        <v>0.35823125</v>
      </c>
      <c r="M336" s="16">
        <f>K336/K448</f>
        <v>0.0010632177140967446</v>
      </c>
    </row>
    <row r="337" spans="2:13" ht="12.75" customHeight="1">
      <c r="B337" s="147" t="s">
        <v>38</v>
      </c>
      <c r="C337" s="147"/>
      <c r="D337" s="147"/>
      <c r="E337" s="148" t="s">
        <v>39</v>
      </c>
      <c r="F337" s="148"/>
      <c r="G337" s="148"/>
      <c r="H337" s="11"/>
      <c r="I337" s="47">
        <v>19212.92</v>
      </c>
      <c r="J337" s="47">
        <v>41750</v>
      </c>
      <c r="K337" s="47">
        <v>11863.04</v>
      </c>
      <c r="L337" s="10">
        <f t="shared" si="13"/>
        <v>0.28414467065868265</v>
      </c>
      <c r="M337" s="16">
        <f>K337/K448</f>
        <v>0.0011581935616638258</v>
      </c>
    </row>
    <row r="338" spans="2:13" ht="12.75" customHeight="1">
      <c r="B338" s="147" t="s">
        <v>40</v>
      </c>
      <c r="C338" s="147"/>
      <c r="D338" s="147"/>
      <c r="E338" s="148" t="s">
        <v>41</v>
      </c>
      <c r="F338" s="148"/>
      <c r="G338" s="148"/>
      <c r="H338" s="11"/>
      <c r="I338" s="47">
        <v>287.41</v>
      </c>
      <c r="J338" s="47">
        <v>750</v>
      </c>
      <c r="K338" s="47">
        <v>310.15</v>
      </c>
      <c r="L338" s="10">
        <f t="shared" si="13"/>
        <v>0.4135333333333333</v>
      </c>
      <c r="M338" s="16">
        <f>K338/K448</f>
        <v>3.0280074344353178E-05</v>
      </c>
    </row>
    <row r="339" spans="2:13" ht="39" customHeight="1">
      <c r="B339" s="145" t="s">
        <v>180</v>
      </c>
      <c r="C339" s="145"/>
      <c r="D339" s="145"/>
      <c r="E339" s="213" t="s">
        <v>181</v>
      </c>
      <c r="F339" s="213"/>
      <c r="G339" s="213"/>
      <c r="H339" s="25"/>
      <c r="I339" s="46">
        <f>SUM(I340)</f>
        <v>11323.47</v>
      </c>
      <c r="J339" s="46">
        <f>SUM(J340)</f>
        <v>24000</v>
      </c>
      <c r="K339" s="46">
        <f>SUM(K340)</f>
        <v>12041.6</v>
      </c>
      <c r="L339" s="29">
        <f t="shared" si="13"/>
        <v>0.5017333333333334</v>
      </c>
      <c r="M339" s="26">
        <f>K339/K448</f>
        <v>0.0011756264492180017</v>
      </c>
    </row>
    <row r="340" spans="2:13" ht="12.75" customHeight="1">
      <c r="B340" s="147" t="s">
        <v>182</v>
      </c>
      <c r="C340" s="147"/>
      <c r="D340" s="147"/>
      <c r="E340" s="148" t="s">
        <v>183</v>
      </c>
      <c r="F340" s="148"/>
      <c r="G340" s="148"/>
      <c r="H340" s="11"/>
      <c r="I340" s="47">
        <v>11323.47</v>
      </c>
      <c r="J340" s="47">
        <v>24000</v>
      </c>
      <c r="K340" s="47">
        <v>12041.6</v>
      </c>
      <c r="L340" s="21">
        <f t="shared" si="13"/>
        <v>0.5017333333333334</v>
      </c>
      <c r="M340" s="21">
        <f>K340/K448</f>
        <v>0.0011756264492180017</v>
      </c>
    </row>
    <row r="341" spans="2:13" ht="27" customHeight="1">
      <c r="B341" s="145" t="s">
        <v>184</v>
      </c>
      <c r="C341" s="145"/>
      <c r="D341" s="145"/>
      <c r="E341" s="213" t="s">
        <v>185</v>
      </c>
      <c r="F341" s="213"/>
      <c r="G341" s="213"/>
      <c r="H341" s="25"/>
      <c r="I341" s="46">
        <f>SUM(I342:I343)</f>
        <v>96632.84</v>
      </c>
      <c r="J341" s="46">
        <f>SUM(J342:J343)</f>
        <v>181000</v>
      </c>
      <c r="K341" s="48">
        <f>SUM(K342:K343)</f>
        <v>53891.82</v>
      </c>
      <c r="L341" s="57">
        <f t="shared" si="13"/>
        <v>0.29774486187845306</v>
      </c>
      <c r="M341" s="57">
        <f>K341/K448</f>
        <v>0.005261480948420117</v>
      </c>
    </row>
    <row r="342" spans="2:13" ht="12.75" customHeight="1">
      <c r="B342" s="147" t="s">
        <v>178</v>
      </c>
      <c r="C342" s="147"/>
      <c r="D342" s="147"/>
      <c r="E342" s="148" t="s">
        <v>179</v>
      </c>
      <c r="F342" s="148"/>
      <c r="G342" s="148"/>
      <c r="H342" s="11"/>
      <c r="I342" s="47">
        <v>96632.84</v>
      </c>
      <c r="J342" s="47">
        <v>167350</v>
      </c>
      <c r="K342" s="47">
        <v>53891.82</v>
      </c>
      <c r="L342" s="44">
        <f>K342/J342</f>
        <v>0.3220305945622946</v>
      </c>
      <c r="M342" s="44">
        <f>K342/K448</f>
        <v>0.005261480948420117</v>
      </c>
    </row>
    <row r="343" spans="2:13" ht="12.75" customHeight="1">
      <c r="B343" s="147" t="s">
        <v>254</v>
      </c>
      <c r="C343" s="147"/>
      <c r="D343" s="147"/>
      <c r="E343" s="148" t="s">
        <v>179</v>
      </c>
      <c r="F343" s="148"/>
      <c r="G343" s="148"/>
      <c r="H343" s="11"/>
      <c r="I343" s="47">
        <v>0</v>
      </c>
      <c r="J343" s="47">
        <v>13650</v>
      </c>
      <c r="K343" s="47">
        <v>0</v>
      </c>
      <c r="L343" s="21">
        <f t="shared" si="13"/>
        <v>0</v>
      </c>
      <c r="M343" s="21">
        <f>K343/K448</f>
        <v>0</v>
      </c>
    </row>
    <row r="344" spans="2:13" ht="12.75" customHeight="1">
      <c r="B344" s="145" t="s">
        <v>186</v>
      </c>
      <c r="C344" s="145"/>
      <c r="D344" s="145"/>
      <c r="E344" s="146" t="s">
        <v>187</v>
      </c>
      <c r="F344" s="146"/>
      <c r="G344" s="146"/>
      <c r="H344" s="25"/>
      <c r="I344" s="46">
        <f>SUM(I345)</f>
        <v>70447.61</v>
      </c>
      <c r="J344" s="46">
        <f>SUM(J345)</f>
        <v>110000</v>
      </c>
      <c r="K344" s="48">
        <f>SUM(K345)</f>
        <v>67961.19</v>
      </c>
      <c r="L344" s="57">
        <f t="shared" si="13"/>
        <v>0.6178290000000001</v>
      </c>
      <c r="M344" s="57">
        <f>K344/K448</f>
        <v>0.006635079431664395</v>
      </c>
    </row>
    <row r="345" spans="2:13" ht="12.75" customHeight="1">
      <c r="B345" s="147" t="s">
        <v>178</v>
      </c>
      <c r="C345" s="147"/>
      <c r="D345" s="147"/>
      <c r="E345" s="148" t="s">
        <v>179</v>
      </c>
      <c r="F345" s="148"/>
      <c r="G345" s="148"/>
      <c r="H345" s="11"/>
      <c r="I345" s="47">
        <v>70447.61</v>
      </c>
      <c r="J345" s="47">
        <v>110000</v>
      </c>
      <c r="K345" s="49">
        <v>67961.19</v>
      </c>
      <c r="L345" s="24">
        <f t="shared" si="13"/>
        <v>0.6178290000000001</v>
      </c>
      <c r="M345" s="24">
        <f>K345/K448</f>
        <v>0.006635079431664395</v>
      </c>
    </row>
    <row r="346" spans="2:13" ht="12.75" customHeight="1">
      <c r="B346" s="145" t="s">
        <v>255</v>
      </c>
      <c r="C346" s="145"/>
      <c r="D346" s="145"/>
      <c r="E346" s="146" t="s">
        <v>256</v>
      </c>
      <c r="F346" s="146"/>
      <c r="G346" s="146"/>
      <c r="H346" s="11"/>
      <c r="I346" s="46">
        <f>SUM(I347)</f>
        <v>68874.67</v>
      </c>
      <c r="J346" s="46">
        <f>SUM(J347)</f>
        <v>149000</v>
      </c>
      <c r="K346" s="46">
        <f>SUM(K347)</f>
        <v>70528.85</v>
      </c>
      <c r="L346" s="26">
        <f>K346/J346</f>
        <v>0.47334798657718125</v>
      </c>
      <c r="M346" s="26">
        <f>SUM(M347)</f>
        <v>0.006885761152415714</v>
      </c>
    </row>
    <row r="347" spans="2:13" ht="12.75" customHeight="1">
      <c r="B347" s="147" t="s">
        <v>178</v>
      </c>
      <c r="C347" s="147"/>
      <c r="D347" s="147"/>
      <c r="E347" s="148" t="s">
        <v>179</v>
      </c>
      <c r="F347" s="148"/>
      <c r="G347" s="148"/>
      <c r="H347" s="11"/>
      <c r="I347" s="47">
        <v>68874.67</v>
      </c>
      <c r="J347" s="47">
        <v>149000</v>
      </c>
      <c r="K347" s="47">
        <v>70528.85</v>
      </c>
      <c r="L347" s="15">
        <f>K347/J347</f>
        <v>0.47334798657718125</v>
      </c>
      <c r="M347" s="15">
        <f>K347/K448</f>
        <v>0.006885761152415714</v>
      </c>
    </row>
    <row r="348" spans="2:13" ht="12.75">
      <c r="B348" s="145" t="s">
        <v>188</v>
      </c>
      <c r="C348" s="145"/>
      <c r="D348" s="145"/>
      <c r="E348" s="146" t="s">
        <v>189</v>
      </c>
      <c r="F348" s="146"/>
      <c r="G348" s="146"/>
      <c r="H348" s="25"/>
      <c r="I348" s="46">
        <f>SUM(I349:I385)</f>
        <v>258163.46</v>
      </c>
      <c r="J348" s="46">
        <f>SUM(J349:J385)</f>
        <v>506350.00000000006</v>
      </c>
      <c r="K348" s="46">
        <f>SUM(K349:K385)</f>
        <v>239515.15999999997</v>
      </c>
      <c r="L348" s="26">
        <f t="shared" si="13"/>
        <v>0.4730229288041867</v>
      </c>
      <c r="M348" s="26">
        <f>K348/K448</f>
        <v>0.02338396534386473</v>
      </c>
    </row>
    <row r="349" spans="2:13" ht="12.75">
      <c r="B349" s="147" t="s">
        <v>32</v>
      </c>
      <c r="C349" s="147"/>
      <c r="D349" s="147"/>
      <c r="E349" s="148" t="s">
        <v>33</v>
      </c>
      <c r="F349" s="148"/>
      <c r="G349" s="148"/>
      <c r="H349" s="11"/>
      <c r="I349" s="47">
        <v>0</v>
      </c>
      <c r="J349" s="47">
        <v>706.83</v>
      </c>
      <c r="K349" s="47">
        <v>706.83</v>
      </c>
      <c r="L349" s="15">
        <f t="shared" si="13"/>
        <v>1</v>
      </c>
      <c r="M349" s="15">
        <f>K349/K448</f>
        <v>6.90081088145064E-05</v>
      </c>
    </row>
    <row r="350" spans="2:13" ht="12.75">
      <c r="B350" s="147" t="s">
        <v>34</v>
      </c>
      <c r="C350" s="147"/>
      <c r="D350" s="147"/>
      <c r="E350" s="148" t="s">
        <v>35</v>
      </c>
      <c r="F350" s="148"/>
      <c r="G350" s="148"/>
      <c r="H350" s="11"/>
      <c r="I350" s="47">
        <v>130159.82</v>
      </c>
      <c r="J350" s="47">
        <v>213551.75</v>
      </c>
      <c r="K350" s="47">
        <v>125585.93</v>
      </c>
      <c r="L350" s="15">
        <f t="shared" si="13"/>
        <v>0.588081952032704</v>
      </c>
      <c r="M350" s="15">
        <f>K350/K448</f>
        <v>0.01226100692247214</v>
      </c>
    </row>
    <row r="351" spans="2:13" ht="12.75">
      <c r="B351" s="147" t="s">
        <v>257</v>
      </c>
      <c r="C351" s="147"/>
      <c r="D351" s="147"/>
      <c r="E351" s="148" t="s">
        <v>35</v>
      </c>
      <c r="F351" s="148"/>
      <c r="G351" s="148"/>
      <c r="H351" s="11"/>
      <c r="I351" s="47">
        <v>12809.83</v>
      </c>
      <c r="J351" s="47">
        <v>40012.61</v>
      </c>
      <c r="K351" s="47">
        <v>0</v>
      </c>
      <c r="L351" s="15">
        <f t="shared" si="13"/>
        <v>0</v>
      </c>
      <c r="M351" s="15">
        <f>K351/K448</f>
        <v>0</v>
      </c>
    </row>
    <row r="352" spans="2:13" ht="12.75">
      <c r="B352" s="147" t="s">
        <v>258</v>
      </c>
      <c r="C352" s="147"/>
      <c r="D352" s="147"/>
      <c r="E352" s="148" t="s">
        <v>35</v>
      </c>
      <c r="F352" s="148"/>
      <c r="G352" s="148"/>
      <c r="H352" s="11"/>
      <c r="I352" s="47">
        <v>678.17</v>
      </c>
      <c r="J352" s="47">
        <v>2118.31</v>
      </c>
      <c r="K352" s="47">
        <v>0</v>
      </c>
      <c r="L352" s="15">
        <f t="shared" si="13"/>
        <v>0</v>
      </c>
      <c r="M352" s="15">
        <f>K352/K448</f>
        <v>0</v>
      </c>
    </row>
    <row r="353" spans="2:13" ht="12.75">
      <c r="B353" s="147" t="s">
        <v>36</v>
      </c>
      <c r="C353" s="147"/>
      <c r="D353" s="147"/>
      <c r="E353" s="148" t="s">
        <v>37</v>
      </c>
      <c r="F353" s="148"/>
      <c r="G353" s="148"/>
      <c r="H353" s="11"/>
      <c r="I353" s="47">
        <v>28212.15</v>
      </c>
      <c r="J353" s="47">
        <v>26448.25</v>
      </c>
      <c r="K353" s="47">
        <v>26448.25</v>
      </c>
      <c r="L353" s="15">
        <f t="shared" si="13"/>
        <v>1</v>
      </c>
      <c r="M353" s="15">
        <f>K353/K448</f>
        <v>0.0025821537200646106</v>
      </c>
    </row>
    <row r="354" spans="2:15" ht="12.75">
      <c r="B354" s="147" t="s">
        <v>259</v>
      </c>
      <c r="C354" s="147"/>
      <c r="D354" s="147"/>
      <c r="E354" s="148" t="s">
        <v>37</v>
      </c>
      <c r="F354" s="148"/>
      <c r="G354" s="148"/>
      <c r="H354" s="11"/>
      <c r="I354" s="47">
        <v>0</v>
      </c>
      <c r="J354" s="47">
        <v>1819.83</v>
      </c>
      <c r="K354" s="47">
        <v>0</v>
      </c>
      <c r="L354" s="15">
        <f>K354/J354</f>
        <v>0</v>
      </c>
      <c r="M354" s="15">
        <f>K354/K448</f>
        <v>0</v>
      </c>
      <c r="O354" s="98"/>
    </row>
    <row r="355" spans="2:13" ht="12.75">
      <c r="B355" s="147" t="s">
        <v>260</v>
      </c>
      <c r="C355" s="147"/>
      <c r="D355" s="147"/>
      <c r="E355" s="148" t="s">
        <v>37</v>
      </c>
      <c r="F355" s="148"/>
      <c r="G355" s="148"/>
      <c r="H355" s="11"/>
      <c r="I355" s="47">
        <v>0</v>
      </c>
      <c r="J355" s="47">
        <v>96.34</v>
      </c>
      <c r="K355" s="47">
        <v>0</v>
      </c>
      <c r="L355" s="59">
        <f>K355/J355</f>
        <v>0</v>
      </c>
      <c r="M355" s="59">
        <f>K355/K448</f>
        <v>0</v>
      </c>
    </row>
    <row r="356" spans="2:13" ht="12.75">
      <c r="B356" s="147" t="s">
        <v>38</v>
      </c>
      <c r="C356" s="147"/>
      <c r="D356" s="147"/>
      <c r="E356" s="148" t="s">
        <v>39</v>
      </c>
      <c r="F356" s="148"/>
      <c r="G356" s="148"/>
      <c r="H356" s="11"/>
      <c r="I356" s="47">
        <v>19986.21</v>
      </c>
      <c r="J356" s="47">
        <v>35000</v>
      </c>
      <c r="K356" s="47">
        <v>24437.67</v>
      </c>
      <c r="L356" s="68">
        <f t="shared" si="13"/>
        <v>0.6982191428571428</v>
      </c>
      <c r="M356" s="68">
        <f>K356/K448</f>
        <v>0.0023858599529349325</v>
      </c>
    </row>
    <row r="357" spans="2:13" ht="12.75">
      <c r="B357" s="147" t="s">
        <v>261</v>
      </c>
      <c r="C357" s="147"/>
      <c r="D357" s="147"/>
      <c r="E357" s="148" t="s">
        <v>39</v>
      </c>
      <c r="F357" s="148"/>
      <c r="G357" s="148"/>
      <c r="H357" s="11"/>
      <c r="I357" s="47">
        <v>1958.57</v>
      </c>
      <c r="J357" s="47">
        <v>6767.55</v>
      </c>
      <c r="K357" s="47">
        <v>0</v>
      </c>
      <c r="L357" s="15">
        <f t="shared" si="13"/>
        <v>0</v>
      </c>
      <c r="M357" s="15">
        <f>L357/K448</f>
        <v>0</v>
      </c>
    </row>
    <row r="358" spans="2:13" ht="12.75">
      <c r="B358" s="147" t="s">
        <v>262</v>
      </c>
      <c r="C358" s="147"/>
      <c r="D358" s="147"/>
      <c r="E358" s="148" t="s">
        <v>39</v>
      </c>
      <c r="F358" s="148"/>
      <c r="G358" s="148"/>
      <c r="H358" s="11"/>
      <c r="I358" s="47">
        <v>103.69</v>
      </c>
      <c r="J358" s="47">
        <v>358.28</v>
      </c>
      <c r="K358" s="47">
        <v>0</v>
      </c>
      <c r="L358" s="15">
        <f t="shared" si="13"/>
        <v>0</v>
      </c>
      <c r="M358" s="15">
        <f>K358/K448</f>
        <v>0</v>
      </c>
    </row>
    <row r="359" spans="2:13" ht="12.75">
      <c r="B359" s="147" t="s">
        <v>40</v>
      </c>
      <c r="C359" s="147"/>
      <c r="D359" s="147"/>
      <c r="E359" s="148" t="s">
        <v>41</v>
      </c>
      <c r="F359" s="148"/>
      <c r="G359" s="148"/>
      <c r="H359" s="11"/>
      <c r="I359" s="47">
        <v>3357.99</v>
      </c>
      <c r="J359" s="47">
        <v>6440</v>
      </c>
      <c r="K359" s="47">
        <v>2697.85</v>
      </c>
      <c r="L359" s="77">
        <f t="shared" si="13"/>
        <v>0.41892080745341614</v>
      </c>
      <c r="M359" s="77">
        <f>K359/K448</f>
        <v>0.0002633922249553868</v>
      </c>
    </row>
    <row r="360" spans="2:13" ht="12.75">
      <c r="B360" s="147" t="s">
        <v>263</v>
      </c>
      <c r="C360" s="147"/>
      <c r="D360" s="147"/>
      <c r="E360" s="148" t="s">
        <v>41</v>
      </c>
      <c r="F360" s="148"/>
      <c r="G360" s="148"/>
      <c r="H360" s="11"/>
      <c r="I360" s="47">
        <v>313.86</v>
      </c>
      <c r="J360" s="47">
        <v>930.78</v>
      </c>
      <c r="K360" s="47">
        <v>0</v>
      </c>
      <c r="L360" s="68">
        <f t="shared" si="13"/>
        <v>0</v>
      </c>
      <c r="M360" s="68">
        <f>K360/K448</f>
        <v>0</v>
      </c>
    </row>
    <row r="361" spans="2:13" ht="12.75">
      <c r="B361" s="149" t="s">
        <v>264</v>
      </c>
      <c r="C361" s="150"/>
      <c r="D361" s="151"/>
      <c r="E361" s="152" t="s">
        <v>41</v>
      </c>
      <c r="F361" s="153"/>
      <c r="G361" s="154"/>
      <c r="H361" s="11"/>
      <c r="I361" s="47">
        <v>16.62</v>
      </c>
      <c r="J361" s="47">
        <v>49.28</v>
      </c>
      <c r="K361" s="47">
        <v>0</v>
      </c>
      <c r="L361" s="15">
        <f t="shared" si="13"/>
        <v>0</v>
      </c>
      <c r="M361" s="15">
        <f>K361/K448</f>
        <v>0</v>
      </c>
    </row>
    <row r="362" spans="2:13" ht="12.75">
      <c r="B362" s="170" t="s">
        <v>42</v>
      </c>
      <c r="C362" s="150"/>
      <c r="D362" s="151"/>
      <c r="E362" s="199" t="s">
        <v>43</v>
      </c>
      <c r="F362" s="153"/>
      <c r="G362" s="154"/>
      <c r="H362" s="11"/>
      <c r="I362" s="47">
        <v>0</v>
      </c>
      <c r="J362" s="47">
        <v>1000</v>
      </c>
      <c r="K362" s="47">
        <v>1000</v>
      </c>
      <c r="L362" s="15">
        <f t="shared" si="13"/>
        <v>1</v>
      </c>
      <c r="M362" s="15">
        <f>K362/K448</f>
        <v>9.763041865017952E-05</v>
      </c>
    </row>
    <row r="363" spans="2:13" ht="12.75">
      <c r="B363" s="147" t="s">
        <v>18</v>
      </c>
      <c r="C363" s="147"/>
      <c r="D363" s="147"/>
      <c r="E363" s="148" t="s">
        <v>19</v>
      </c>
      <c r="F363" s="148"/>
      <c r="G363" s="148"/>
      <c r="H363" s="11"/>
      <c r="I363" s="47">
        <v>3251.85</v>
      </c>
      <c r="J363" s="47">
        <v>6000</v>
      </c>
      <c r="K363" s="47">
        <v>2601.66</v>
      </c>
      <c r="L363" s="15">
        <f t="shared" si="13"/>
        <v>0.43361</v>
      </c>
      <c r="M363" s="15">
        <f>K363/K448</f>
        <v>0.00025400115498542603</v>
      </c>
    </row>
    <row r="364" spans="2:13" ht="12.75">
      <c r="B364" s="147" t="s">
        <v>265</v>
      </c>
      <c r="C364" s="147"/>
      <c r="D364" s="147"/>
      <c r="E364" s="148" t="s">
        <v>19</v>
      </c>
      <c r="F364" s="148"/>
      <c r="G364" s="148"/>
      <c r="H364" s="11"/>
      <c r="I364" s="47">
        <v>237.43</v>
      </c>
      <c r="J364" s="47">
        <v>6698.24</v>
      </c>
      <c r="K364" s="47">
        <v>0</v>
      </c>
      <c r="L364" s="15">
        <f t="shared" si="13"/>
        <v>0</v>
      </c>
      <c r="M364" s="15">
        <f>K364/K448</f>
        <v>0</v>
      </c>
    </row>
    <row r="365" spans="2:13" ht="12.75">
      <c r="B365" s="147" t="s">
        <v>266</v>
      </c>
      <c r="C365" s="147"/>
      <c r="D365" s="147"/>
      <c r="E365" s="148" t="s">
        <v>19</v>
      </c>
      <c r="F365" s="148"/>
      <c r="G365" s="148"/>
      <c r="H365" s="11"/>
      <c r="I365" s="47">
        <v>12.57</v>
      </c>
      <c r="J365" s="47">
        <v>354.61</v>
      </c>
      <c r="K365" s="47">
        <v>0</v>
      </c>
      <c r="L365" s="15">
        <f t="shared" si="13"/>
        <v>0</v>
      </c>
      <c r="M365" s="15">
        <f>K365/K448</f>
        <v>0</v>
      </c>
    </row>
    <row r="366" spans="2:13" ht="12.75">
      <c r="B366" s="147" t="s">
        <v>26</v>
      </c>
      <c r="C366" s="147"/>
      <c r="D366" s="147"/>
      <c r="E366" s="148" t="s">
        <v>27</v>
      </c>
      <c r="F366" s="148"/>
      <c r="G366" s="148"/>
      <c r="H366" s="11"/>
      <c r="I366" s="47">
        <v>14581.8</v>
      </c>
      <c r="J366" s="47">
        <v>30400</v>
      </c>
      <c r="K366" s="47">
        <v>13435.51</v>
      </c>
      <c r="L366" s="15">
        <f t="shared" si="13"/>
        <v>0.4419575657894737</v>
      </c>
      <c r="M366" s="15">
        <f>K366/K448</f>
        <v>0.0013117144660786736</v>
      </c>
    </row>
    <row r="367" spans="2:13" ht="12.75">
      <c r="B367" s="147" t="s">
        <v>267</v>
      </c>
      <c r="C367" s="147"/>
      <c r="D367" s="147"/>
      <c r="E367" s="148" t="s">
        <v>27</v>
      </c>
      <c r="F367" s="148"/>
      <c r="G367" s="148"/>
      <c r="H367" s="11"/>
      <c r="I367" s="47">
        <v>284.92</v>
      </c>
      <c r="J367" s="47">
        <v>1251.92</v>
      </c>
      <c r="K367" s="47">
        <v>0</v>
      </c>
      <c r="L367" s="15">
        <f t="shared" si="13"/>
        <v>0</v>
      </c>
      <c r="M367" s="15">
        <f>K367/K448</f>
        <v>0</v>
      </c>
    </row>
    <row r="368" spans="2:13" ht="12.75">
      <c r="B368" s="147" t="s">
        <v>268</v>
      </c>
      <c r="C368" s="147"/>
      <c r="D368" s="147"/>
      <c r="E368" s="148" t="s">
        <v>27</v>
      </c>
      <c r="F368" s="148"/>
      <c r="G368" s="148"/>
      <c r="H368" s="11"/>
      <c r="I368" s="47">
        <v>15.08</v>
      </c>
      <c r="J368" s="47">
        <v>66.28</v>
      </c>
      <c r="K368" s="47">
        <v>0</v>
      </c>
      <c r="L368" s="15">
        <f t="shared" si="13"/>
        <v>0</v>
      </c>
      <c r="M368" s="15">
        <f>K368/K448</f>
        <v>0</v>
      </c>
    </row>
    <row r="369" spans="2:13" ht="12.75">
      <c r="B369" s="170" t="s">
        <v>44</v>
      </c>
      <c r="C369" s="150"/>
      <c r="D369" s="151"/>
      <c r="E369" s="199" t="s">
        <v>45</v>
      </c>
      <c r="F369" s="153"/>
      <c r="G369" s="154"/>
      <c r="H369" s="11"/>
      <c r="I369" s="47">
        <v>0</v>
      </c>
      <c r="J369" s="47">
        <v>1000</v>
      </c>
      <c r="K369" s="47">
        <v>0</v>
      </c>
      <c r="L369" s="15">
        <f t="shared" si="13"/>
        <v>0</v>
      </c>
      <c r="M369" s="15">
        <f>K369/K448</f>
        <v>0</v>
      </c>
    </row>
    <row r="370" spans="2:13" ht="12.75">
      <c r="B370" s="147" t="s">
        <v>88</v>
      </c>
      <c r="C370" s="147"/>
      <c r="D370" s="147"/>
      <c r="E370" s="148" t="s">
        <v>89</v>
      </c>
      <c r="F370" s="148"/>
      <c r="G370" s="148"/>
      <c r="H370" s="11"/>
      <c r="I370" s="47">
        <v>245</v>
      </c>
      <c r="J370" s="47">
        <v>500</v>
      </c>
      <c r="K370" s="47">
        <v>0</v>
      </c>
      <c r="L370" s="15">
        <f t="shared" si="13"/>
        <v>0</v>
      </c>
      <c r="M370" s="15">
        <f>K370/K448</f>
        <v>0</v>
      </c>
    </row>
    <row r="371" spans="2:13" ht="12.75">
      <c r="B371" s="174" t="s">
        <v>20</v>
      </c>
      <c r="C371" s="174"/>
      <c r="D371" s="174"/>
      <c r="E371" s="148" t="s">
        <v>21</v>
      </c>
      <c r="F371" s="148"/>
      <c r="G371" s="148"/>
      <c r="H371" s="11"/>
      <c r="I371" s="47">
        <v>22163.86</v>
      </c>
      <c r="J371" s="47">
        <v>40000</v>
      </c>
      <c r="K371" s="47">
        <v>27326.19</v>
      </c>
      <c r="L371" s="15">
        <f t="shared" si="13"/>
        <v>0.6831547499999999</v>
      </c>
      <c r="M371" s="15">
        <f>K371/K448</f>
        <v>0.0026678673698143493</v>
      </c>
    </row>
    <row r="372" spans="2:13" ht="12.75">
      <c r="B372" s="174" t="s">
        <v>269</v>
      </c>
      <c r="C372" s="174"/>
      <c r="D372" s="174"/>
      <c r="E372" s="148" t="s">
        <v>21</v>
      </c>
      <c r="F372" s="148"/>
      <c r="G372" s="148"/>
      <c r="H372" s="11"/>
      <c r="I372" s="47">
        <v>365.16</v>
      </c>
      <c r="J372" s="47">
        <v>50900.44</v>
      </c>
      <c r="K372" s="47">
        <v>0</v>
      </c>
      <c r="L372" s="15">
        <f t="shared" si="13"/>
        <v>0</v>
      </c>
      <c r="M372" s="15">
        <f>K372/K448</f>
        <v>0</v>
      </c>
    </row>
    <row r="373" spans="2:13" ht="12.75">
      <c r="B373" s="174" t="s">
        <v>247</v>
      </c>
      <c r="C373" s="174"/>
      <c r="D373" s="174"/>
      <c r="E373" s="148" t="s">
        <v>21</v>
      </c>
      <c r="F373" s="148"/>
      <c r="G373" s="148"/>
      <c r="H373" s="11"/>
      <c r="I373" s="47">
        <v>19.34</v>
      </c>
      <c r="J373" s="47">
        <v>2694.73</v>
      </c>
      <c r="K373" s="47">
        <v>0</v>
      </c>
      <c r="L373" s="15">
        <f t="shared" si="13"/>
        <v>0</v>
      </c>
      <c r="M373" s="15">
        <f>K373/K448</f>
        <v>0</v>
      </c>
    </row>
    <row r="374" spans="2:13" ht="12.75">
      <c r="B374" s="174" t="s">
        <v>90</v>
      </c>
      <c r="C374" s="174"/>
      <c r="D374" s="174"/>
      <c r="E374" s="148" t="s">
        <v>91</v>
      </c>
      <c r="F374" s="148"/>
      <c r="G374" s="148"/>
      <c r="H374" s="11"/>
      <c r="I374" s="47">
        <v>332.1</v>
      </c>
      <c r="J374" s="47">
        <v>750</v>
      </c>
      <c r="K374" s="47">
        <v>224.18</v>
      </c>
      <c r="L374" s="15">
        <f aca="true" t="shared" si="14" ref="L374:L401">K374/J374</f>
        <v>0.29890666666666665</v>
      </c>
      <c r="M374" s="15">
        <f>K378/K448</f>
        <v>0.00020255773479027343</v>
      </c>
    </row>
    <row r="375" spans="2:13" ht="12.75">
      <c r="B375" s="147" t="s">
        <v>94</v>
      </c>
      <c r="C375" s="147"/>
      <c r="D375" s="147"/>
      <c r="E375" s="148" t="s">
        <v>95</v>
      </c>
      <c r="F375" s="148"/>
      <c r="G375" s="148"/>
      <c r="H375" s="11"/>
      <c r="I375" s="47">
        <v>2537.44</v>
      </c>
      <c r="J375" s="47">
        <v>5500</v>
      </c>
      <c r="K375" s="47">
        <v>1758.69</v>
      </c>
      <c r="L375" s="59">
        <f t="shared" si="14"/>
        <v>0.3197618181818182</v>
      </c>
      <c r="M375" s="59">
        <f>K375/K448</f>
        <v>0.00017170164097588423</v>
      </c>
    </row>
    <row r="376" spans="2:13" ht="12.75">
      <c r="B376" s="147" t="s">
        <v>270</v>
      </c>
      <c r="C376" s="147"/>
      <c r="D376" s="147"/>
      <c r="E376" s="148" t="s">
        <v>95</v>
      </c>
      <c r="F376" s="148"/>
      <c r="G376" s="148"/>
      <c r="H376" s="11"/>
      <c r="I376" s="49">
        <v>94.97</v>
      </c>
      <c r="J376" s="47">
        <v>644.58</v>
      </c>
      <c r="K376" s="49">
        <v>0</v>
      </c>
      <c r="L376" s="24">
        <f t="shared" si="14"/>
        <v>0</v>
      </c>
      <c r="M376" s="24">
        <f>K376/K448</f>
        <v>0</v>
      </c>
    </row>
    <row r="377" spans="2:13" ht="12.75">
      <c r="B377" s="147" t="s">
        <v>271</v>
      </c>
      <c r="C377" s="147"/>
      <c r="D377" s="147"/>
      <c r="E377" s="148" t="s">
        <v>95</v>
      </c>
      <c r="F377" s="148"/>
      <c r="G377" s="148"/>
      <c r="H377" s="11"/>
      <c r="I377" s="49">
        <v>5.03</v>
      </c>
      <c r="J377" s="47">
        <v>34.12</v>
      </c>
      <c r="K377" s="49">
        <v>0</v>
      </c>
      <c r="L377" s="24">
        <f t="shared" si="14"/>
        <v>0</v>
      </c>
      <c r="M377" s="24">
        <f>K377/K448</f>
        <v>0</v>
      </c>
    </row>
    <row r="378" spans="2:13" ht="12.75">
      <c r="B378" s="147" t="s">
        <v>81</v>
      </c>
      <c r="C378" s="147"/>
      <c r="D378" s="147"/>
      <c r="E378" s="148" t="s">
        <v>150</v>
      </c>
      <c r="F378" s="148"/>
      <c r="G378" s="148"/>
      <c r="H378" s="11"/>
      <c r="I378" s="47">
        <v>2168.98</v>
      </c>
      <c r="J378" s="47">
        <v>4793.17</v>
      </c>
      <c r="K378" s="47">
        <v>2074.74</v>
      </c>
      <c r="L378" s="15">
        <f t="shared" si="14"/>
        <v>0.4328534143374843</v>
      </c>
      <c r="M378" s="15">
        <f>K378/K448</f>
        <v>0.00020255773479027343</v>
      </c>
    </row>
    <row r="379" spans="2:13" ht="12.75">
      <c r="B379" s="147" t="s">
        <v>272</v>
      </c>
      <c r="C379" s="147"/>
      <c r="D379" s="147"/>
      <c r="E379" s="148" t="s">
        <v>150</v>
      </c>
      <c r="F379" s="148"/>
      <c r="G379" s="148"/>
      <c r="H379" s="11"/>
      <c r="I379" s="47">
        <v>257.18</v>
      </c>
      <c r="J379" s="47">
        <v>1474.06</v>
      </c>
      <c r="K379" s="47">
        <v>0</v>
      </c>
      <c r="L379" s="15">
        <f t="shared" si="14"/>
        <v>0</v>
      </c>
      <c r="M379" s="15">
        <f>K379/K448</f>
        <v>0</v>
      </c>
    </row>
    <row r="380" spans="2:13" ht="12.75">
      <c r="B380" s="147" t="s">
        <v>273</v>
      </c>
      <c r="C380" s="147"/>
      <c r="D380" s="147"/>
      <c r="E380" s="148" t="s">
        <v>150</v>
      </c>
      <c r="F380" s="148"/>
      <c r="G380" s="148"/>
      <c r="H380" s="11"/>
      <c r="I380" s="47">
        <v>13.62</v>
      </c>
      <c r="J380" s="47">
        <v>78.04</v>
      </c>
      <c r="K380" s="47">
        <v>0</v>
      </c>
      <c r="L380" s="15">
        <f t="shared" si="14"/>
        <v>0</v>
      </c>
      <c r="M380" s="15">
        <f>K380/K448</f>
        <v>0</v>
      </c>
    </row>
    <row r="381" spans="2:13" ht="12.75" customHeight="1">
      <c r="B381" s="147" t="s">
        <v>46</v>
      </c>
      <c r="C381" s="147"/>
      <c r="D381" s="147"/>
      <c r="E381" s="148" t="s">
        <v>47</v>
      </c>
      <c r="F381" s="148"/>
      <c r="G381" s="148"/>
      <c r="H381" s="11"/>
      <c r="I381" s="47">
        <v>19</v>
      </c>
      <c r="J381" s="47">
        <v>1500</v>
      </c>
      <c r="K381" s="47">
        <v>0</v>
      </c>
      <c r="L381" s="16">
        <f t="shared" si="14"/>
        <v>0</v>
      </c>
      <c r="M381" s="16">
        <f>K381/K448</f>
        <v>0</v>
      </c>
    </row>
    <row r="382" spans="2:13" ht="12.75">
      <c r="B382" s="147" t="s">
        <v>98</v>
      </c>
      <c r="C382" s="147"/>
      <c r="D382" s="147"/>
      <c r="E382" s="148" t="s">
        <v>99</v>
      </c>
      <c r="F382" s="148"/>
      <c r="G382" s="148"/>
      <c r="H382" s="11"/>
      <c r="I382" s="47">
        <v>10300</v>
      </c>
      <c r="J382" s="47">
        <v>12700</v>
      </c>
      <c r="K382" s="47">
        <v>9600</v>
      </c>
      <c r="L382" s="16">
        <f t="shared" si="14"/>
        <v>0.7559055118110236</v>
      </c>
      <c r="M382" s="16">
        <f>K382/K448</f>
        <v>0.0009372520190417235</v>
      </c>
    </row>
    <row r="383" spans="2:13" ht="12.75">
      <c r="B383" s="174" t="s">
        <v>60</v>
      </c>
      <c r="C383" s="174"/>
      <c r="D383" s="174"/>
      <c r="E383" s="148" t="s">
        <v>61</v>
      </c>
      <c r="F383" s="148"/>
      <c r="G383" s="148"/>
      <c r="H383" s="11"/>
      <c r="I383" s="47">
        <v>508.8</v>
      </c>
      <c r="J383" s="47">
        <v>510</v>
      </c>
      <c r="K383" s="47">
        <v>508.8</v>
      </c>
      <c r="L383" s="16">
        <f t="shared" si="14"/>
        <v>0.9976470588235294</v>
      </c>
      <c r="M383" s="16">
        <f>K383/K448</f>
        <v>4.967435700921134E-05</v>
      </c>
    </row>
    <row r="384" spans="2:13" ht="12.75">
      <c r="B384" s="197" t="s">
        <v>100</v>
      </c>
      <c r="C384" s="147"/>
      <c r="D384" s="147"/>
      <c r="E384" s="148" t="s">
        <v>101</v>
      </c>
      <c r="F384" s="148"/>
      <c r="G384" s="148"/>
      <c r="H384" s="11"/>
      <c r="I384" s="47">
        <v>34.6</v>
      </c>
      <c r="J384" s="47">
        <v>200</v>
      </c>
      <c r="K384" s="47">
        <v>161.86</v>
      </c>
      <c r="L384" s="16">
        <f t="shared" si="14"/>
        <v>0.8093</v>
      </c>
      <c r="M384" s="16">
        <f>K384/K448</f>
        <v>1.580245956271806E-05</v>
      </c>
    </row>
    <row r="385" spans="2:13" ht="12.75" customHeight="1">
      <c r="B385" s="174" t="s">
        <v>102</v>
      </c>
      <c r="C385" s="174"/>
      <c r="D385" s="174"/>
      <c r="E385" s="148" t="s">
        <v>103</v>
      </c>
      <c r="F385" s="148"/>
      <c r="G385" s="148"/>
      <c r="H385" s="11"/>
      <c r="I385" s="47">
        <v>3117.82</v>
      </c>
      <c r="J385" s="47">
        <v>3000</v>
      </c>
      <c r="K385" s="47">
        <v>947</v>
      </c>
      <c r="L385" s="16">
        <f t="shared" si="14"/>
        <v>0.31566666666666665</v>
      </c>
      <c r="M385" s="16">
        <f>K385/K448</f>
        <v>9.245600646172E-05</v>
      </c>
    </row>
    <row r="386" spans="2:13" ht="12.75">
      <c r="B386" s="145" t="s">
        <v>190</v>
      </c>
      <c r="C386" s="145"/>
      <c r="D386" s="145"/>
      <c r="E386" s="146" t="s">
        <v>25</v>
      </c>
      <c r="F386" s="146"/>
      <c r="G386" s="146"/>
      <c r="H386" s="25"/>
      <c r="I386" s="46">
        <f>SUM(I387:I387)</f>
        <v>53285.2</v>
      </c>
      <c r="J386" s="46">
        <f>SUM(J387:J387)</f>
        <v>93420.18</v>
      </c>
      <c r="K386" s="46">
        <f>SUM(K387:K387)</f>
        <v>53026.7</v>
      </c>
      <c r="L386" s="26">
        <f t="shared" si="14"/>
        <v>0.5676150484831007</v>
      </c>
      <c r="M386" s="26">
        <f>K386/K448</f>
        <v>0.0051770189206374745</v>
      </c>
    </row>
    <row r="387" spans="2:13" ht="12.75">
      <c r="B387" s="147" t="s">
        <v>178</v>
      </c>
      <c r="C387" s="147"/>
      <c r="D387" s="147"/>
      <c r="E387" s="148" t="s">
        <v>179</v>
      </c>
      <c r="F387" s="148"/>
      <c r="G387" s="148"/>
      <c r="H387" s="11"/>
      <c r="I387" s="47">
        <v>53285.2</v>
      </c>
      <c r="J387" s="47">
        <v>93420.18</v>
      </c>
      <c r="K387" s="47">
        <v>53026.7</v>
      </c>
      <c r="L387" s="16">
        <f t="shared" si="14"/>
        <v>0.5676150484831007</v>
      </c>
      <c r="M387" s="16">
        <f>K387/K448</f>
        <v>0.0051770189206374745</v>
      </c>
    </row>
    <row r="388" spans="2:13" ht="12.75">
      <c r="B388" s="143" t="s">
        <v>191</v>
      </c>
      <c r="C388" s="143"/>
      <c r="D388" s="143"/>
      <c r="E388" s="144" t="s">
        <v>192</v>
      </c>
      <c r="F388" s="144"/>
      <c r="G388" s="144"/>
      <c r="H388" s="4"/>
      <c r="I388" s="45">
        <f>SUM(I389,I399)</f>
        <v>67867.82</v>
      </c>
      <c r="J388" s="45">
        <f>SUM(J389,J399)</f>
        <v>129990</v>
      </c>
      <c r="K388" s="45">
        <f>SUM(K389,K399)</f>
        <v>67556.86</v>
      </c>
      <c r="L388" s="17">
        <f t="shared" si="14"/>
        <v>0.5197081313947227</v>
      </c>
      <c r="M388" s="17">
        <f>K388/K448</f>
        <v>0.006595604524491567</v>
      </c>
    </row>
    <row r="389" spans="2:13" ht="12.75">
      <c r="B389" s="145" t="s">
        <v>193</v>
      </c>
      <c r="C389" s="145"/>
      <c r="D389" s="145"/>
      <c r="E389" s="146" t="s">
        <v>194</v>
      </c>
      <c r="F389" s="146"/>
      <c r="G389" s="146"/>
      <c r="H389" s="25"/>
      <c r="I389" s="46">
        <f>SUM(I390:I398)</f>
        <v>31983.170000000002</v>
      </c>
      <c r="J389" s="46">
        <f>SUM(J390:J398)</f>
        <v>68500</v>
      </c>
      <c r="K389" s="46">
        <f>SUM(K390:K398)</f>
        <v>39408.229999999996</v>
      </c>
      <c r="L389" s="26">
        <f t="shared" si="14"/>
        <v>0.5753026277372262</v>
      </c>
      <c r="M389" s="26">
        <f>K389/K448</f>
        <v>0.003847441993162564</v>
      </c>
    </row>
    <row r="390" spans="2:13" ht="12.75">
      <c r="B390" s="147" t="s">
        <v>32</v>
      </c>
      <c r="C390" s="147"/>
      <c r="D390" s="147"/>
      <c r="E390" s="148" t="s">
        <v>33</v>
      </c>
      <c r="F390" s="148"/>
      <c r="G390" s="148"/>
      <c r="H390" s="43"/>
      <c r="I390" s="51">
        <v>2514.67</v>
      </c>
      <c r="J390" s="51">
        <v>4100</v>
      </c>
      <c r="K390" s="51">
        <v>2425.85</v>
      </c>
      <c r="L390" s="44">
        <f t="shared" si="14"/>
        <v>0.5916707317073171</v>
      </c>
      <c r="M390" s="44">
        <f>K390/K448</f>
        <v>0.000236836751082538</v>
      </c>
    </row>
    <row r="391" spans="2:13" ht="12.75">
      <c r="B391" s="147" t="s">
        <v>34</v>
      </c>
      <c r="C391" s="147"/>
      <c r="D391" s="147"/>
      <c r="E391" s="148" t="s">
        <v>35</v>
      </c>
      <c r="F391" s="148"/>
      <c r="G391" s="148"/>
      <c r="H391" s="11"/>
      <c r="I391" s="47">
        <v>21833.88</v>
      </c>
      <c r="J391" s="47">
        <v>45200</v>
      </c>
      <c r="K391" s="47">
        <v>24294.87</v>
      </c>
      <c r="L391" s="59">
        <f t="shared" si="14"/>
        <v>0.5374971238938053</v>
      </c>
      <c r="M391" s="59">
        <f>K391/K448</f>
        <v>0.002371918329151687</v>
      </c>
    </row>
    <row r="392" spans="2:13" ht="12.75">
      <c r="B392" s="147" t="s">
        <v>36</v>
      </c>
      <c r="C392" s="147"/>
      <c r="D392" s="147"/>
      <c r="E392" s="148" t="s">
        <v>37</v>
      </c>
      <c r="F392" s="148"/>
      <c r="G392" s="148"/>
      <c r="H392" s="11"/>
      <c r="I392" s="47">
        <v>2921.75</v>
      </c>
      <c r="J392" s="47">
        <v>3800</v>
      </c>
      <c r="K392" s="47">
        <v>3800</v>
      </c>
      <c r="L392" s="68">
        <f t="shared" si="14"/>
        <v>1</v>
      </c>
      <c r="M392" s="68">
        <f>K392/K448</f>
        <v>0.0003709955908706822</v>
      </c>
    </row>
    <row r="393" spans="2:13" ht="12.75">
      <c r="B393" s="147" t="s">
        <v>38</v>
      </c>
      <c r="C393" s="147"/>
      <c r="D393" s="147"/>
      <c r="E393" s="148" t="s">
        <v>39</v>
      </c>
      <c r="F393" s="148"/>
      <c r="G393" s="148"/>
      <c r="H393" s="11"/>
      <c r="I393" s="47">
        <v>4058.34</v>
      </c>
      <c r="J393" s="47">
        <v>7500</v>
      </c>
      <c r="K393" s="47">
        <v>5147.99</v>
      </c>
      <c r="L393" s="15">
        <f t="shared" si="14"/>
        <v>0.6863986666666666</v>
      </c>
      <c r="M393" s="15">
        <f>K393/K448</f>
        <v>0.0005026004189069376</v>
      </c>
    </row>
    <row r="394" spans="2:13" ht="12.75">
      <c r="B394" s="147" t="s">
        <v>40</v>
      </c>
      <c r="C394" s="147"/>
      <c r="D394" s="147"/>
      <c r="E394" s="148" t="s">
        <v>41</v>
      </c>
      <c r="F394" s="148"/>
      <c r="G394" s="148"/>
      <c r="H394" s="11"/>
      <c r="I394" s="47">
        <v>654.53</v>
      </c>
      <c r="J394" s="47">
        <v>1300</v>
      </c>
      <c r="K394" s="47">
        <v>639.52</v>
      </c>
      <c r="L394" s="15">
        <f t="shared" si="14"/>
        <v>0.49193846153846155</v>
      </c>
      <c r="M394" s="15">
        <f>K394/K448</f>
        <v>6.243660533516281E-05</v>
      </c>
    </row>
    <row r="395" spans="2:13" ht="12.75">
      <c r="B395" s="147" t="s">
        <v>18</v>
      </c>
      <c r="C395" s="147"/>
      <c r="D395" s="147"/>
      <c r="E395" s="148" t="s">
        <v>19</v>
      </c>
      <c r="F395" s="148"/>
      <c r="G395" s="148"/>
      <c r="H395" s="11"/>
      <c r="I395" s="47">
        <v>0</v>
      </c>
      <c r="J395" s="47">
        <v>1400</v>
      </c>
      <c r="K395" s="47">
        <v>0</v>
      </c>
      <c r="L395" s="77">
        <f t="shared" si="14"/>
        <v>0</v>
      </c>
      <c r="M395" s="77">
        <f>K395/K448</f>
        <v>0</v>
      </c>
    </row>
    <row r="396" spans="2:13" ht="12.75">
      <c r="B396" s="147" t="s">
        <v>146</v>
      </c>
      <c r="C396" s="147"/>
      <c r="D396" s="147"/>
      <c r="E396" s="148" t="s">
        <v>147</v>
      </c>
      <c r="F396" s="148"/>
      <c r="G396" s="148"/>
      <c r="H396" s="11"/>
      <c r="I396" s="47">
        <v>0</v>
      </c>
      <c r="J396" s="47">
        <v>1000</v>
      </c>
      <c r="K396" s="47">
        <v>0</v>
      </c>
      <c r="L396" s="68">
        <f t="shared" si="14"/>
        <v>0</v>
      </c>
      <c r="M396" s="68">
        <f>K396/K448</f>
        <v>0</v>
      </c>
    </row>
    <row r="397" spans="2:13" ht="12.75">
      <c r="B397" s="147" t="s">
        <v>88</v>
      </c>
      <c r="C397" s="147"/>
      <c r="D397" s="147"/>
      <c r="E397" s="148" t="s">
        <v>89</v>
      </c>
      <c r="F397" s="148"/>
      <c r="G397" s="148"/>
      <c r="H397" s="11"/>
      <c r="I397" s="47">
        <v>0</v>
      </c>
      <c r="J397" s="47">
        <v>150</v>
      </c>
      <c r="K397" s="47">
        <v>0</v>
      </c>
      <c r="L397" s="15">
        <f t="shared" si="14"/>
        <v>0</v>
      </c>
      <c r="M397" s="15">
        <f>K397/K448</f>
        <v>0</v>
      </c>
    </row>
    <row r="398" spans="2:13" ht="12.75">
      <c r="B398" s="147" t="s">
        <v>98</v>
      </c>
      <c r="C398" s="147"/>
      <c r="D398" s="147"/>
      <c r="E398" s="148" t="s">
        <v>99</v>
      </c>
      <c r="F398" s="148"/>
      <c r="G398" s="148"/>
      <c r="H398" s="11"/>
      <c r="I398" s="47">
        <v>0</v>
      </c>
      <c r="J398" s="47">
        <v>4050</v>
      </c>
      <c r="K398" s="47">
        <v>3100</v>
      </c>
      <c r="L398" s="15">
        <f t="shared" si="14"/>
        <v>0.7654320987654321</v>
      </c>
      <c r="M398" s="15">
        <f>K398/K448</f>
        <v>0.0003026542978155565</v>
      </c>
    </row>
    <row r="399" spans="2:13" ht="12.75">
      <c r="B399" s="145" t="s">
        <v>292</v>
      </c>
      <c r="C399" s="145"/>
      <c r="D399" s="145"/>
      <c r="E399" s="146" t="s">
        <v>293</v>
      </c>
      <c r="F399" s="146"/>
      <c r="G399" s="146"/>
      <c r="H399" s="25"/>
      <c r="I399" s="46">
        <f>SUM(I400:I400)</f>
        <v>35884.65</v>
      </c>
      <c r="J399" s="46">
        <f>SUM(J400:J400)</f>
        <v>61490</v>
      </c>
      <c r="K399" s="46">
        <f>SUM(K400:K400)</f>
        <v>28148.63</v>
      </c>
      <c r="L399" s="26">
        <f t="shared" si="14"/>
        <v>0.457775735892015</v>
      </c>
      <c r="M399" s="26">
        <f>K399/K448</f>
        <v>0.002748162531329003</v>
      </c>
    </row>
    <row r="400" spans="2:13" ht="12.75">
      <c r="B400" s="147" t="s">
        <v>294</v>
      </c>
      <c r="C400" s="147"/>
      <c r="D400" s="147"/>
      <c r="E400" s="148" t="s">
        <v>295</v>
      </c>
      <c r="F400" s="148"/>
      <c r="G400" s="148"/>
      <c r="H400" s="43"/>
      <c r="I400" s="51">
        <v>35884.65</v>
      </c>
      <c r="J400" s="51">
        <v>61490</v>
      </c>
      <c r="K400" s="51">
        <v>28148.63</v>
      </c>
      <c r="L400" s="44">
        <f t="shared" si="14"/>
        <v>0.457775735892015</v>
      </c>
      <c r="M400" s="44">
        <f>K400/K448</f>
        <v>0.002748162531329003</v>
      </c>
    </row>
    <row r="401" spans="2:13" ht="12.75">
      <c r="B401" s="143" t="s">
        <v>195</v>
      </c>
      <c r="C401" s="143"/>
      <c r="D401" s="143"/>
      <c r="E401" s="173" t="s">
        <v>196</v>
      </c>
      <c r="F401" s="173"/>
      <c r="G401" s="173"/>
      <c r="H401" s="4"/>
      <c r="I401" s="45">
        <f>SUM(I402,I404,I406,I413,I419,I426,I429)</f>
        <v>243416.58</v>
      </c>
      <c r="J401" s="45">
        <f>SUM(J402,J404,J406,J413,J419,J426,J429)</f>
        <v>485400</v>
      </c>
      <c r="K401" s="45">
        <f>SUM(K402,K404,K406,K413,K419,K426,K429)</f>
        <v>315671.55</v>
      </c>
      <c r="L401" s="17">
        <f t="shared" si="14"/>
        <v>0.6503328182941903</v>
      </c>
      <c r="M401" s="17">
        <f>K401/K448</f>
        <v>0.030819145582451076</v>
      </c>
    </row>
    <row r="402" spans="2:13" ht="12.75">
      <c r="B402" s="175" t="s">
        <v>197</v>
      </c>
      <c r="C402" s="176"/>
      <c r="D402" s="177"/>
      <c r="E402" s="178" t="s">
        <v>198</v>
      </c>
      <c r="F402" s="179"/>
      <c r="G402" s="180"/>
      <c r="H402" s="25"/>
      <c r="I402" s="46">
        <f>SUM(I403:I403)</f>
        <v>0</v>
      </c>
      <c r="J402" s="46">
        <f>SUM(J403:J403)</f>
        <v>0</v>
      </c>
      <c r="K402" s="46">
        <f>SUM(K403:K403)</f>
        <v>0</v>
      </c>
      <c r="L402" s="26" t="s">
        <v>13</v>
      </c>
      <c r="M402" s="26" t="s">
        <v>13</v>
      </c>
    </row>
    <row r="403" spans="2:13" ht="12.75">
      <c r="B403" s="244" t="s">
        <v>20</v>
      </c>
      <c r="C403" s="245"/>
      <c r="D403" s="246"/>
      <c r="E403" s="152" t="s">
        <v>21</v>
      </c>
      <c r="F403" s="153"/>
      <c r="G403" s="154"/>
      <c r="H403" s="11"/>
      <c r="I403" s="47">
        <v>0</v>
      </c>
      <c r="J403" s="47">
        <v>0</v>
      </c>
      <c r="K403" s="47">
        <v>0</v>
      </c>
      <c r="L403" s="15" t="s">
        <v>13</v>
      </c>
      <c r="M403" s="15" t="s">
        <v>13</v>
      </c>
    </row>
    <row r="404" spans="2:13" ht="12.75">
      <c r="B404" s="145" t="s">
        <v>199</v>
      </c>
      <c r="C404" s="145"/>
      <c r="D404" s="145"/>
      <c r="E404" s="146" t="s">
        <v>200</v>
      </c>
      <c r="F404" s="146"/>
      <c r="G404" s="146"/>
      <c r="H404" s="25"/>
      <c r="I404" s="46">
        <f>SUM(I405)</f>
        <v>5583.05</v>
      </c>
      <c r="J404" s="46">
        <f>SUM(J405)</f>
        <v>8000</v>
      </c>
      <c r="K404" s="46">
        <f>SUM(K405)</f>
        <v>4542.91</v>
      </c>
      <c r="L404" s="26">
        <f aca="true" t="shared" si="15" ref="L404:L413">K404/J404</f>
        <v>0.56786375</v>
      </c>
      <c r="M404" s="26">
        <f>K404/K448</f>
        <v>0.00044352620519008706</v>
      </c>
    </row>
    <row r="405" spans="2:13" ht="12.75">
      <c r="B405" s="174" t="s">
        <v>20</v>
      </c>
      <c r="C405" s="174"/>
      <c r="D405" s="174"/>
      <c r="E405" s="148" t="s">
        <v>21</v>
      </c>
      <c r="F405" s="148"/>
      <c r="G405" s="148"/>
      <c r="H405" s="11"/>
      <c r="I405" s="47">
        <v>5583.05</v>
      </c>
      <c r="J405" s="47">
        <v>8000</v>
      </c>
      <c r="K405" s="47">
        <v>4542.91</v>
      </c>
      <c r="L405" s="16">
        <f t="shared" si="15"/>
        <v>0.56786375</v>
      </c>
      <c r="M405" s="16">
        <f>K405/K448</f>
        <v>0.00044352620519008706</v>
      </c>
    </row>
    <row r="406" spans="2:13" ht="12.75">
      <c r="B406" s="145" t="s">
        <v>201</v>
      </c>
      <c r="C406" s="145"/>
      <c r="D406" s="145"/>
      <c r="E406" s="146" t="s">
        <v>202</v>
      </c>
      <c r="F406" s="146"/>
      <c r="G406" s="146"/>
      <c r="H406" s="25"/>
      <c r="I406" s="46">
        <f>SUM(I407:I412)</f>
        <v>26038.18</v>
      </c>
      <c r="J406" s="46">
        <f>SUM(J407:J412)</f>
        <v>34730</v>
      </c>
      <c r="K406" s="46">
        <f>SUM(K407:K412)</f>
        <v>30458.760000000002</v>
      </c>
      <c r="L406" s="26">
        <f t="shared" si="15"/>
        <v>0.8770158364526347</v>
      </c>
      <c r="M406" s="26">
        <f>K406/K448</f>
        <v>0.002973701490365342</v>
      </c>
    </row>
    <row r="407" spans="2:13" ht="12.75">
      <c r="B407" s="147" t="s">
        <v>34</v>
      </c>
      <c r="C407" s="147"/>
      <c r="D407" s="147"/>
      <c r="E407" s="148" t="s">
        <v>35</v>
      </c>
      <c r="F407" s="148"/>
      <c r="G407" s="148"/>
      <c r="H407" s="11"/>
      <c r="I407" s="47">
        <v>1666</v>
      </c>
      <c r="J407" s="47">
        <v>6000</v>
      </c>
      <c r="K407" s="47">
        <v>4614</v>
      </c>
      <c r="L407" s="15">
        <f t="shared" si="15"/>
        <v>0.769</v>
      </c>
      <c r="M407" s="15">
        <f>K407/K448</f>
        <v>0.0004504667516519283</v>
      </c>
    </row>
    <row r="408" spans="2:15" ht="12.75">
      <c r="B408" s="147" t="s">
        <v>36</v>
      </c>
      <c r="C408" s="147"/>
      <c r="D408" s="147"/>
      <c r="E408" s="148" t="s">
        <v>37</v>
      </c>
      <c r="F408" s="148"/>
      <c r="G408" s="148"/>
      <c r="H408" s="11"/>
      <c r="I408" s="47">
        <v>2805.66</v>
      </c>
      <c r="J408" s="47">
        <v>0</v>
      </c>
      <c r="K408" s="47">
        <v>0</v>
      </c>
      <c r="L408" s="15" t="s">
        <v>13</v>
      </c>
      <c r="M408" s="15" t="s">
        <v>13</v>
      </c>
      <c r="O408" s="98"/>
    </row>
    <row r="409" spans="2:13" ht="12.75">
      <c r="B409" s="147" t="s">
        <v>38</v>
      </c>
      <c r="C409" s="147"/>
      <c r="D409" s="147"/>
      <c r="E409" s="148" t="s">
        <v>39</v>
      </c>
      <c r="F409" s="148"/>
      <c r="G409" s="148"/>
      <c r="H409" s="11"/>
      <c r="I409" s="47">
        <v>679.42</v>
      </c>
      <c r="J409" s="47">
        <v>1300</v>
      </c>
      <c r="K409" s="47">
        <v>763.15</v>
      </c>
      <c r="L409" s="15">
        <f t="shared" si="15"/>
        <v>0.5870384615384615</v>
      </c>
      <c r="M409" s="15">
        <f>K409/K448</f>
        <v>7.45066539928845E-05</v>
      </c>
    </row>
    <row r="410" spans="2:13" ht="12.75">
      <c r="B410" s="147" t="s">
        <v>40</v>
      </c>
      <c r="C410" s="147"/>
      <c r="D410" s="147"/>
      <c r="E410" s="148" t="s">
        <v>41</v>
      </c>
      <c r="F410" s="148"/>
      <c r="G410" s="148"/>
      <c r="H410" s="11"/>
      <c r="I410" s="47">
        <v>272.5</v>
      </c>
      <c r="J410" s="47">
        <v>230</v>
      </c>
      <c r="K410" s="47">
        <v>183.75</v>
      </c>
      <c r="L410" s="15">
        <f t="shared" si="15"/>
        <v>0.7989130434782609</v>
      </c>
      <c r="M410" s="15">
        <f>K410/K448</f>
        <v>1.7939589426970488E-05</v>
      </c>
    </row>
    <row r="411" spans="2:13" ht="12.75">
      <c r="B411" s="147" t="s">
        <v>18</v>
      </c>
      <c r="C411" s="147"/>
      <c r="D411" s="147"/>
      <c r="E411" s="148" t="s">
        <v>19</v>
      </c>
      <c r="F411" s="148"/>
      <c r="G411" s="148"/>
      <c r="H411" s="11"/>
      <c r="I411" s="47">
        <v>3955.19</v>
      </c>
      <c r="J411" s="47">
        <v>5600</v>
      </c>
      <c r="K411" s="47">
        <v>3336.25</v>
      </c>
      <c r="L411" s="15">
        <f t="shared" si="15"/>
        <v>0.5957589285714285</v>
      </c>
      <c r="M411" s="15">
        <f>K411/K448</f>
        <v>0.00032571948422166144</v>
      </c>
    </row>
    <row r="412" spans="2:13" ht="12.75">
      <c r="B412" s="174" t="s">
        <v>20</v>
      </c>
      <c r="C412" s="174"/>
      <c r="D412" s="174"/>
      <c r="E412" s="148" t="s">
        <v>21</v>
      </c>
      <c r="F412" s="148"/>
      <c r="G412" s="148"/>
      <c r="H412" s="11"/>
      <c r="I412" s="47">
        <v>16659.41</v>
      </c>
      <c r="J412" s="47">
        <v>21600</v>
      </c>
      <c r="K412" s="47">
        <v>21561.61</v>
      </c>
      <c r="L412" s="15">
        <f t="shared" si="15"/>
        <v>0.9982226851851852</v>
      </c>
      <c r="M412" s="15">
        <f>K412/K448</f>
        <v>0.0021050690110718975</v>
      </c>
    </row>
    <row r="413" spans="2:13" ht="12.75">
      <c r="B413" s="145" t="s">
        <v>203</v>
      </c>
      <c r="C413" s="145"/>
      <c r="D413" s="145"/>
      <c r="E413" s="146" t="s">
        <v>204</v>
      </c>
      <c r="F413" s="146"/>
      <c r="G413" s="146"/>
      <c r="H413" s="25"/>
      <c r="I413" s="46">
        <f>SUM(I414:I418)</f>
        <v>9032.31</v>
      </c>
      <c r="J413" s="46">
        <f>SUM(J414:J418)</f>
        <v>21200</v>
      </c>
      <c r="K413" s="46">
        <f>SUM(K414:K418)</f>
        <v>15444.960000000001</v>
      </c>
      <c r="L413" s="26">
        <f t="shared" si="15"/>
        <v>0.7285358490566038</v>
      </c>
      <c r="M413" s="26">
        <f>K413/K448</f>
        <v>0.0015078979108352768</v>
      </c>
    </row>
    <row r="414" spans="2:13" ht="12.75">
      <c r="B414" s="147" t="s">
        <v>34</v>
      </c>
      <c r="C414" s="147"/>
      <c r="D414" s="147"/>
      <c r="E414" s="148" t="s">
        <v>35</v>
      </c>
      <c r="F414" s="148"/>
      <c r="G414" s="148"/>
      <c r="H414" s="11"/>
      <c r="I414" s="49">
        <v>60</v>
      </c>
      <c r="J414" s="47">
        <v>6500</v>
      </c>
      <c r="K414" s="49">
        <v>6218.24</v>
      </c>
      <c r="L414" s="24">
        <f>K414/J414</f>
        <v>0.9566523076923077</v>
      </c>
      <c r="M414" s="58">
        <f>K414/K448</f>
        <v>0.0006070893744672922</v>
      </c>
    </row>
    <row r="415" spans="2:13" ht="12.75">
      <c r="B415" s="147" t="s">
        <v>38</v>
      </c>
      <c r="C415" s="147"/>
      <c r="D415" s="147"/>
      <c r="E415" s="148" t="s">
        <v>39</v>
      </c>
      <c r="F415" s="148"/>
      <c r="G415" s="148"/>
      <c r="H415" s="11"/>
      <c r="I415" s="47">
        <v>9.1</v>
      </c>
      <c r="J415" s="47">
        <v>1200</v>
      </c>
      <c r="K415" s="47">
        <v>1136.19</v>
      </c>
      <c r="L415" s="15">
        <f aca="true" t="shared" si="16" ref="L415:L424">K415/J415</f>
        <v>0.946825</v>
      </c>
      <c r="M415" s="15">
        <f>K415/K448</f>
        <v>0.00011092670536614748</v>
      </c>
    </row>
    <row r="416" spans="2:13" ht="12.75">
      <c r="B416" s="147" t="s">
        <v>40</v>
      </c>
      <c r="C416" s="147"/>
      <c r="D416" s="147"/>
      <c r="E416" s="148" t="s">
        <v>41</v>
      </c>
      <c r="F416" s="148"/>
      <c r="G416" s="148"/>
      <c r="H416" s="11"/>
      <c r="I416" s="47">
        <v>69.38</v>
      </c>
      <c r="J416" s="47">
        <v>330</v>
      </c>
      <c r="K416" s="47">
        <v>263.98</v>
      </c>
      <c r="L416" s="59">
        <f t="shared" si="16"/>
        <v>0.799939393939394</v>
      </c>
      <c r="M416" s="59">
        <f>K416/K448</f>
        <v>2.5772477915274392E-05</v>
      </c>
    </row>
    <row r="417" spans="2:13" ht="12.75">
      <c r="B417" s="147" t="s">
        <v>18</v>
      </c>
      <c r="C417" s="147"/>
      <c r="D417" s="147"/>
      <c r="E417" s="148" t="s">
        <v>19</v>
      </c>
      <c r="F417" s="148"/>
      <c r="G417" s="148"/>
      <c r="H417" s="11"/>
      <c r="I417" s="47">
        <v>4692.76</v>
      </c>
      <c r="J417" s="47">
        <v>11400</v>
      </c>
      <c r="K417" s="49">
        <v>7520.06</v>
      </c>
      <c r="L417" s="24">
        <f t="shared" si="16"/>
        <v>0.6596543859649123</v>
      </c>
      <c r="M417" s="24">
        <f>K417/K448</f>
        <v>0.0007341866060744691</v>
      </c>
    </row>
    <row r="418" spans="2:13" ht="12.75">
      <c r="B418" s="174" t="s">
        <v>20</v>
      </c>
      <c r="C418" s="174"/>
      <c r="D418" s="174"/>
      <c r="E418" s="148" t="s">
        <v>21</v>
      </c>
      <c r="F418" s="148"/>
      <c r="G418" s="148"/>
      <c r="H418" s="11"/>
      <c r="I418" s="47">
        <v>4201.07</v>
      </c>
      <c r="J418" s="47">
        <v>1770</v>
      </c>
      <c r="K418" s="47">
        <v>306.49</v>
      </c>
      <c r="L418" s="59">
        <f t="shared" si="16"/>
        <v>0.17315819209039549</v>
      </c>
      <c r="M418" s="59">
        <f>K418/K448</f>
        <v>2.9922747012093522E-05</v>
      </c>
    </row>
    <row r="419" spans="2:13" ht="12.75">
      <c r="B419" s="145" t="s">
        <v>205</v>
      </c>
      <c r="C419" s="145"/>
      <c r="D419" s="145"/>
      <c r="E419" s="146" t="s">
        <v>206</v>
      </c>
      <c r="F419" s="146"/>
      <c r="G419" s="146"/>
      <c r="H419" s="25"/>
      <c r="I419" s="46">
        <f>SUM(I420:I425)</f>
        <v>180179.92999999996</v>
      </c>
      <c r="J419" s="46">
        <f>SUM(J420:J425)</f>
        <v>379070</v>
      </c>
      <c r="K419" s="48">
        <f>SUM(K420:K425)</f>
        <v>252379.12</v>
      </c>
      <c r="L419" s="57">
        <f t="shared" si="16"/>
        <v>0.6657850001319018</v>
      </c>
      <c r="M419" s="57">
        <f>K419/K448</f>
        <v>0.024639879144163896</v>
      </c>
    </row>
    <row r="420" spans="2:13" ht="12.75">
      <c r="B420" s="147" t="s">
        <v>42</v>
      </c>
      <c r="C420" s="147"/>
      <c r="D420" s="147"/>
      <c r="E420" s="148" t="s">
        <v>43</v>
      </c>
      <c r="F420" s="148"/>
      <c r="G420" s="148"/>
      <c r="H420" s="43"/>
      <c r="I420" s="51">
        <v>1800</v>
      </c>
      <c r="J420" s="51">
        <v>0</v>
      </c>
      <c r="K420" s="122">
        <v>0</v>
      </c>
      <c r="L420" s="24" t="s">
        <v>13</v>
      </c>
      <c r="M420" s="24" t="s">
        <v>13</v>
      </c>
    </row>
    <row r="421" spans="2:13" ht="12.75">
      <c r="B421" s="147" t="s">
        <v>18</v>
      </c>
      <c r="C421" s="147"/>
      <c r="D421" s="147"/>
      <c r="E421" s="148" t="s">
        <v>19</v>
      </c>
      <c r="F421" s="148"/>
      <c r="G421" s="148"/>
      <c r="H421" s="25"/>
      <c r="I421" s="51">
        <v>10000</v>
      </c>
      <c r="J421" s="51">
        <v>11070</v>
      </c>
      <c r="K421" s="51">
        <v>11070</v>
      </c>
      <c r="L421" s="44">
        <f>K421/J421</f>
        <v>1</v>
      </c>
      <c r="M421" s="44">
        <f>K421/K448</f>
        <v>0.0010807687344574874</v>
      </c>
    </row>
    <row r="422" spans="2:13" ht="12.75">
      <c r="B422" s="147" t="s">
        <v>26</v>
      </c>
      <c r="C422" s="147"/>
      <c r="D422" s="147"/>
      <c r="E422" s="148" t="s">
        <v>27</v>
      </c>
      <c r="F422" s="148"/>
      <c r="G422" s="148"/>
      <c r="H422" s="11"/>
      <c r="I422" s="47">
        <v>112179.93</v>
      </c>
      <c r="J422" s="47">
        <v>190000</v>
      </c>
      <c r="K422" s="47">
        <v>100844.51</v>
      </c>
      <c r="L422" s="77">
        <f t="shared" si="16"/>
        <v>0.5307605789473684</v>
      </c>
      <c r="M422" s="77">
        <f>K422/K448</f>
        <v>0.009845491729872214</v>
      </c>
    </row>
    <row r="423" spans="2:13" ht="12.75">
      <c r="B423" s="147" t="s">
        <v>44</v>
      </c>
      <c r="C423" s="147"/>
      <c r="D423" s="147"/>
      <c r="E423" s="148" t="s">
        <v>45</v>
      </c>
      <c r="F423" s="148"/>
      <c r="G423" s="148"/>
      <c r="H423" s="11"/>
      <c r="I423" s="47">
        <v>8630.61</v>
      </c>
      <c r="J423" s="47">
        <v>90000</v>
      </c>
      <c r="K423" s="47">
        <v>80699.67</v>
      </c>
      <c r="L423" s="68">
        <f t="shared" si="16"/>
        <v>0.896663</v>
      </c>
      <c r="M423" s="76">
        <f>K423/K448</f>
        <v>0.007878742567031333</v>
      </c>
    </row>
    <row r="424" spans="2:13" ht="12.75">
      <c r="B424" s="147" t="s">
        <v>20</v>
      </c>
      <c r="C424" s="147"/>
      <c r="D424" s="147"/>
      <c r="E424" s="148" t="s">
        <v>21</v>
      </c>
      <c r="F424" s="148"/>
      <c r="G424" s="148"/>
      <c r="H424" s="11"/>
      <c r="I424" s="47">
        <v>47438.49</v>
      </c>
      <c r="J424" s="47">
        <v>88000</v>
      </c>
      <c r="K424" s="47">
        <v>59764.94</v>
      </c>
      <c r="L424" s="15">
        <f t="shared" si="16"/>
        <v>0.6791470454545455</v>
      </c>
      <c r="M424" s="15">
        <f>K424/K448</f>
        <v>0.00583487611280286</v>
      </c>
    </row>
    <row r="425" spans="2:13" ht="12.75">
      <c r="B425" s="197" t="s">
        <v>100</v>
      </c>
      <c r="C425" s="147"/>
      <c r="D425" s="147"/>
      <c r="E425" s="148" t="s">
        <v>101</v>
      </c>
      <c r="F425" s="148"/>
      <c r="G425" s="148"/>
      <c r="H425" s="11"/>
      <c r="I425" s="47">
        <v>130.9</v>
      </c>
      <c r="J425" s="47">
        <v>0</v>
      </c>
      <c r="K425" s="47">
        <v>0</v>
      </c>
      <c r="L425" s="15" t="s">
        <v>13</v>
      </c>
      <c r="M425" s="15" t="s">
        <v>13</v>
      </c>
    </row>
    <row r="426" spans="2:13" ht="28.5" customHeight="1">
      <c r="B426" s="145" t="s">
        <v>274</v>
      </c>
      <c r="C426" s="145"/>
      <c r="D426" s="145"/>
      <c r="E426" s="247" t="s">
        <v>275</v>
      </c>
      <c r="F426" s="248"/>
      <c r="G426" s="249"/>
      <c r="H426" s="11"/>
      <c r="I426" s="46">
        <f>SUM(I427:I428)</f>
        <v>547.35</v>
      </c>
      <c r="J426" s="46">
        <f>SUM(J427:J428)</f>
        <v>2400</v>
      </c>
      <c r="K426" s="46">
        <f>SUM(K427:K428)</f>
        <v>474.5</v>
      </c>
      <c r="L426" s="89">
        <f>K426/J426</f>
        <v>0.19770833333333335</v>
      </c>
      <c r="M426" s="89">
        <f>SUM(M427:M428)</f>
        <v>4.632563364951018E-05</v>
      </c>
    </row>
    <row r="427" spans="2:13" ht="12.75">
      <c r="B427" s="147" t="s">
        <v>18</v>
      </c>
      <c r="C427" s="147"/>
      <c r="D427" s="147"/>
      <c r="E427" s="148" t="s">
        <v>19</v>
      </c>
      <c r="F427" s="148"/>
      <c r="G427" s="148"/>
      <c r="H427" s="11"/>
      <c r="I427" s="47">
        <v>547.35</v>
      </c>
      <c r="J427" s="47">
        <v>860</v>
      </c>
      <c r="K427" s="47">
        <v>474.5</v>
      </c>
      <c r="L427" s="15">
        <f>K427/J427</f>
        <v>0.5517441860465117</v>
      </c>
      <c r="M427" s="15">
        <f>K427/K448</f>
        <v>4.632563364951018E-05</v>
      </c>
    </row>
    <row r="428" spans="2:13" ht="12.75">
      <c r="B428" s="147" t="s">
        <v>20</v>
      </c>
      <c r="C428" s="147"/>
      <c r="D428" s="147"/>
      <c r="E428" s="148" t="s">
        <v>21</v>
      </c>
      <c r="F428" s="148"/>
      <c r="G428" s="148"/>
      <c r="H428" s="11"/>
      <c r="I428" s="47">
        <v>0</v>
      </c>
      <c r="J428" s="47">
        <v>1540</v>
      </c>
      <c r="K428" s="47">
        <v>0</v>
      </c>
      <c r="L428" s="77">
        <f>K428/J428</f>
        <v>0</v>
      </c>
      <c r="M428" s="77">
        <f>K428/K448</f>
        <v>0</v>
      </c>
    </row>
    <row r="429" spans="2:13" ht="11.25" customHeight="1">
      <c r="B429" s="145" t="s">
        <v>207</v>
      </c>
      <c r="C429" s="145"/>
      <c r="D429" s="145"/>
      <c r="E429" s="146" t="s">
        <v>25</v>
      </c>
      <c r="F429" s="146"/>
      <c r="G429" s="146"/>
      <c r="H429" s="25"/>
      <c r="I429" s="46">
        <f>SUM(I430:I437)</f>
        <v>22035.760000000002</v>
      </c>
      <c r="J429" s="46">
        <f>SUM(J430:J437)</f>
        <v>40000</v>
      </c>
      <c r="K429" s="46">
        <f>SUM(K430:K437)</f>
        <v>12371.300000000001</v>
      </c>
      <c r="L429" s="89">
        <f aca="true" t="shared" si="17" ref="L429:L444">K429/J429</f>
        <v>0.3092825</v>
      </c>
      <c r="M429" s="89">
        <f>K429/K448</f>
        <v>0.001207815198246966</v>
      </c>
    </row>
    <row r="430" spans="2:13" ht="12.75">
      <c r="B430" s="147" t="s">
        <v>38</v>
      </c>
      <c r="C430" s="147"/>
      <c r="D430" s="147"/>
      <c r="E430" s="148" t="s">
        <v>39</v>
      </c>
      <c r="F430" s="148"/>
      <c r="G430" s="148"/>
      <c r="H430" s="25"/>
      <c r="I430" s="51">
        <v>60.76</v>
      </c>
      <c r="J430" s="51">
        <v>400</v>
      </c>
      <c r="K430" s="51">
        <v>60.76</v>
      </c>
      <c r="L430" s="44">
        <f>K430/J430</f>
        <v>0.1519</v>
      </c>
      <c r="M430" s="44">
        <f>K430/K448</f>
        <v>5.932024237184908E-06</v>
      </c>
    </row>
    <row r="431" spans="2:13" ht="12.75">
      <c r="B431" s="147" t="s">
        <v>40</v>
      </c>
      <c r="C431" s="147"/>
      <c r="D431" s="147"/>
      <c r="E431" s="148" t="s">
        <v>41</v>
      </c>
      <c r="F431" s="148"/>
      <c r="G431" s="148"/>
      <c r="H431" s="25"/>
      <c r="I431" s="51">
        <v>9.8</v>
      </c>
      <c r="J431" s="51">
        <v>100</v>
      </c>
      <c r="K431" s="51">
        <v>9.8</v>
      </c>
      <c r="L431" s="44">
        <f>K431/J431</f>
        <v>0.098</v>
      </c>
      <c r="M431" s="44">
        <f>K431/K448</f>
        <v>9.567781027717593E-07</v>
      </c>
    </row>
    <row r="432" spans="2:13" ht="12.75">
      <c r="B432" s="147" t="s">
        <v>42</v>
      </c>
      <c r="C432" s="147"/>
      <c r="D432" s="147"/>
      <c r="E432" s="148" t="s">
        <v>43</v>
      </c>
      <c r="F432" s="148"/>
      <c r="G432" s="148"/>
      <c r="H432" s="11"/>
      <c r="I432" s="47">
        <v>403.33</v>
      </c>
      <c r="J432" s="47">
        <v>2500</v>
      </c>
      <c r="K432" s="47">
        <v>253.95</v>
      </c>
      <c r="L432" s="15">
        <f t="shared" si="17"/>
        <v>0.10157999999999999</v>
      </c>
      <c r="M432" s="15">
        <f>K432/K448</f>
        <v>2.479324481621309E-05</v>
      </c>
    </row>
    <row r="433" spans="2:13" ht="12.75">
      <c r="B433" s="147" t="s">
        <v>18</v>
      </c>
      <c r="C433" s="147"/>
      <c r="D433" s="147"/>
      <c r="E433" s="148" t="s">
        <v>19</v>
      </c>
      <c r="F433" s="148"/>
      <c r="G433" s="148"/>
      <c r="H433" s="11"/>
      <c r="I433" s="47">
        <v>0</v>
      </c>
      <c r="J433" s="47">
        <v>1100</v>
      </c>
      <c r="K433" s="47">
        <v>208.28</v>
      </c>
      <c r="L433" s="15">
        <f t="shared" si="17"/>
        <v>0.18934545454545454</v>
      </c>
      <c r="M433" s="15">
        <f>K433/K448</f>
        <v>2.033446359645939E-05</v>
      </c>
    </row>
    <row r="434" spans="2:13" ht="12.75">
      <c r="B434" s="147" t="s">
        <v>26</v>
      </c>
      <c r="C434" s="147"/>
      <c r="D434" s="147"/>
      <c r="E434" s="148" t="s">
        <v>27</v>
      </c>
      <c r="F434" s="148"/>
      <c r="G434" s="148"/>
      <c r="H434" s="11"/>
      <c r="I434" s="47">
        <v>4628.5</v>
      </c>
      <c r="J434" s="47">
        <v>5900</v>
      </c>
      <c r="K434" s="47">
        <v>1176.64</v>
      </c>
      <c r="L434" s="15">
        <f t="shared" si="17"/>
        <v>0.1994305084745763</v>
      </c>
      <c r="M434" s="15">
        <f>K434/K448</f>
        <v>0.00011487585580054725</v>
      </c>
    </row>
    <row r="435" spans="2:13" ht="12.75">
      <c r="B435" s="147" t="s">
        <v>44</v>
      </c>
      <c r="C435" s="147"/>
      <c r="D435" s="147"/>
      <c r="E435" s="148" t="s">
        <v>45</v>
      </c>
      <c r="F435" s="148"/>
      <c r="G435" s="148"/>
      <c r="H435" s="11"/>
      <c r="I435" s="47">
        <v>1041.92</v>
      </c>
      <c r="J435" s="47">
        <v>0</v>
      </c>
      <c r="K435" s="47">
        <v>0</v>
      </c>
      <c r="L435" s="15" t="s">
        <v>13</v>
      </c>
      <c r="M435" s="15" t="s">
        <v>13</v>
      </c>
    </row>
    <row r="436" spans="2:13" ht="12.75">
      <c r="B436" s="174" t="s">
        <v>20</v>
      </c>
      <c r="C436" s="174"/>
      <c r="D436" s="174"/>
      <c r="E436" s="148" t="s">
        <v>21</v>
      </c>
      <c r="F436" s="148"/>
      <c r="G436" s="148"/>
      <c r="H436" s="11"/>
      <c r="I436" s="47">
        <v>15012.45</v>
      </c>
      <c r="J436" s="47">
        <v>28000</v>
      </c>
      <c r="K436" s="47">
        <v>8885.87</v>
      </c>
      <c r="L436" s="15">
        <f t="shared" si="17"/>
        <v>0.31735250000000004</v>
      </c>
      <c r="M436" s="15">
        <f>K436/K448</f>
        <v>0.0008675312081710708</v>
      </c>
    </row>
    <row r="437" spans="2:13" ht="12.75">
      <c r="B437" s="147" t="s">
        <v>46</v>
      </c>
      <c r="C437" s="147"/>
      <c r="D437" s="147"/>
      <c r="E437" s="148" t="s">
        <v>47</v>
      </c>
      <c r="F437" s="148"/>
      <c r="G437" s="148"/>
      <c r="H437" s="11"/>
      <c r="I437" s="47">
        <v>879</v>
      </c>
      <c r="J437" s="47">
        <v>2000</v>
      </c>
      <c r="K437" s="47">
        <v>1776</v>
      </c>
      <c r="L437" s="15">
        <f t="shared" si="17"/>
        <v>0.888</v>
      </c>
      <c r="M437" s="15">
        <f>K437/K448</f>
        <v>0.00017339162352271884</v>
      </c>
    </row>
    <row r="438" spans="2:13" ht="15.75" customHeight="1">
      <c r="B438" s="143" t="s">
        <v>208</v>
      </c>
      <c r="C438" s="143"/>
      <c r="D438" s="143"/>
      <c r="E438" s="173" t="s">
        <v>209</v>
      </c>
      <c r="F438" s="173"/>
      <c r="G438" s="173"/>
      <c r="H438" s="4"/>
      <c r="I438" s="45">
        <f>SUM(I439,I441,I443)</f>
        <v>403260</v>
      </c>
      <c r="J438" s="45">
        <f>SUM(J439,J441,J443)</f>
        <v>520000</v>
      </c>
      <c r="K438" s="45">
        <f>SUM(K443,K439,K441)</f>
        <v>235450</v>
      </c>
      <c r="L438" s="17">
        <f t="shared" si="17"/>
        <v>0.45278846153846153</v>
      </c>
      <c r="M438" s="17">
        <f>K438/K448</f>
        <v>0.02298708207118477</v>
      </c>
    </row>
    <row r="439" spans="2:13" ht="12.75">
      <c r="B439" s="145" t="s">
        <v>210</v>
      </c>
      <c r="C439" s="145"/>
      <c r="D439" s="145"/>
      <c r="E439" s="146" t="s">
        <v>211</v>
      </c>
      <c r="F439" s="146"/>
      <c r="G439" s="146"/>
      <c r="H439" s="25"/>
      <c r="I439" s="46">
        <f>SUM(I440:I440)</f>
        <v>357843</v>
      </c>
      <c r="J439" s="46">
        <f>SUM(J440:J440)</f>
        <v>420000</v>
      </c>
      <c r="K439" s="46">
        <f>SUM(K440:K440)</f>
        <v>195450</v>
      </c>
      <c r="L439" s="26">
        <f t="shared" si="17"/>
        <v>0.46535714285714286</v>
      </c>
      <c r="M439" s="26">
        <f>K439/K448</f>
        <v>0.019081865325177586</v>
      </c>
    </row>
    <row r="440" spans="2:13" ht="12.75">
      <c r="B440" s="147" t="s">
        <v>168</v>
      </c>
      <c r="C440" s="147"/>
      <c r="D440" s="147"/>
      <c r="E440" s="148" t="s">
        <v>169</v>
      </c>
      <c r="F440" s="148"/>
      <c r="G440" s="148"/>
      <c r="H440" s="18"/>
      <c r="I440" s="50">
        <v>357843</v>
      </c>
      <c r="J440" s="50">
        <v>420000</v>
      </c>
      <c r="K440" s="50">
        <v>195450</v>
      </c>
      <c r="L440" s="15">
        <f t="shared" si="17"/>
        <v>0.46535714285714286</v>
      </c>
      <c r="M440" s="15">
        <f>K440/J440</f>
        <v>0.46535714285714286</v>
      </c>
    </row>
    <row r="441" spans="2:13" ht="12.75">
      <c r="B441" s="145" t="s">
        <v>212</v>
      </c>
      <c r="C441" s="145"/>
      <c r="D441" s="145"/>
      <c r="E441" s="146" t="s">
        <v>213</v>
      </c>
      <c r="F441" s="146"/>
      <c r="G441" s="146"/>
      <c r="H441" s="25"/>
      <c r="I441" s="46">
        <f>SUM(I442)</f>
        <v>45417</v>
      </c>
      <c r="J441" s="46">
        <f>SUM(J442)</f>
        <v>80000</v>
      </c>
      <c r="K441" s="46">
        <f>SUM(K442)</f>
        <v>40000</v>
      </c>
      <c r="L441" s="26">
        <f t="shared" si="17"/>
        <v>0.5</v>
      </c>
      <c r="M441" s="26">
        <f>K441/K448</f>
        <v>0.003905216746007181</v>
      </c>
    </row>
    <row r="442" spans="2:13" ht="12.75">
      <c r="B442" s="147" t="s">
        <v>168</v>
      </c>
      <c r="C442" s="147"/>
      <c r="D442" s="147"/>
      <c r="E442" s="148" t="s">
        <v>169</v>
      </c>
      <c r="F442" s="148"/>
      <c r="G442" s="148"/>
      <c r="H442" s="18"/>
      <c r="I442" s="50">
        <v>45417</v>
      </c>
      <c r="J442" s="50">
        <v>80000</v>
      </c>
      <c r="K442" s="50">
        <v>40000</v>
      </c>
      <c r="L442" s="15">
        <f t="shared" si="17"/>
        <v>0.5</v>
      </c>
      <c r="M442" s="15">
        <f>K442/K448</f>
        <v>0.003905216746007181</v>
      </c>
    </row>
    <row r="443" spans="2:13" ht="12.75">
      <c r="B443" s="145" t="s">
        <v>214</v>
      </c>
      <c r="C443" s="145"/>
      <c r="D443" s="145"/>
      <c r="E443" s="146" t="s">
        <v>215</v>
      </c>
      <c r="F443" s="146"/>
      <c r="G443" s="146"/>
      <c r="H443" s="25"/>
      <c r="I443" s="46">
        <f>SUM(I444:I444)</f>
        <v>0</v>
      </c>
      <c r="J443" s="46">
        <f>SUM(J444:J444)</f>
        <v>20000</v>
      </c>
      <c r="K443" s="46">
        <f>SUM(K444:K444)</f>
        <v>0</v>
      </c>
      <c r="L443" s="67">
        <f t="shared" si="17"/>
        <v>0</v>
      </c>
      <c r="M443" s="67">
        <f>K443/K448</f>
        <v>0</v>
      </c>
    </row>
    <row r="444" spans="2:13" ht="54.75" customHeight="1">
      <c r="B444" s="147" t="s">
        <v>216</v>
      </c>
      <c r="C444" s="147"/>
      <c r="D444" s="147"/>
      <c r="E444" s="264" t="s">
        <v>217</v>
      </c>
      <c r="F444" s="264"/>
      <c r="G444" s="264"/>
      <c r="H444" s="18"/>
      <c r="I444" s="50">
        <v>0</v>
      </c>
      <c r="J444" s="50">
        <v>20000</v>
      </c>
      <c r="K444" s="50">
        <v>0</v>
      </c>
      <c r="L444" s="113">
        <f t="shared" si="17"/>
        <v>0</v>
      </c>
      <c r="M444" s="113">
        <f>K444/K448</f>
        <v>0</v>
      </c>
    </row>
    <row r="445" spans="2:13" ht="14.25" customHeight="1">
      <c r="B445" s="214" t="s">
        <v>218</v>
      </c>
      <c r="C445" s="143"/>
      <c r="D445" s="143"/>
      <c r="E445" s="215" t="s">
        <v>312</v>
      </c>
      <c r="F445" s="173"/>
      <c r="G445" s="173"/>
      <c r="H445" s="4"/>
      <c r="I445" s="117">
        <f>+SUM(I446)</f>
        <v>0</v>
      </c>
      <c r="J445" s="117">
        <f>SUM(J446)</f>
        <v>25000</v>
      </c>
      <c r="K445" s="118">
        <f>SUM(K446)</f>
        <v>19500</v>
      </c>
      <c r="L445" s="119">
        <f>K445/J445</f>
        <v>0.78</v>
      </c>
      <c r="M445" s="95">
        <f>K445/K448</f>
        <v>0.0019037931636785006</v>
      </c>
    </row>
    <row r="446" spans="2:13" ht="15.75" customHeight="1" thickBot="1">
      <c r="B446" s="265" t="s">
        <v>313</v>
      </c>
      <c r="C446" s="266"/>
      <c r="D446" s="267"/>
      <c r="E446" s="250" t="s">
        <v>314</v>
      </c>
      <c r="F446" s="251"/>
      <c r="G446" s="252"/>
      <c r="H446" s="116"/>
      <c r="I446" s="120">
        <f>SUM(I447:I447)</f>
        <v>0</v>
      </c>
      <c r="J446" s="120">
        <f>SUM(J447:J447)</f>
        <v>25000</v>
      </c>
      <c r="K446" s="120">
        <f>SUM(K447:K447)</f>
        <v>19500</v>
      </c>
      <c r="L446" s="114">
        <f>K446/J446</f>
        <v>0.78</v>
      </c>
      <c r="M446" s="114">
        <f>K446/K448</f>
        <v>0.0019037931636785006</v>
      </c>
    </row>
    <row r="447" spans="2:13" ht="24.75" customHeight="1" thickBot="1">
      <c r="B447" s="253" t="s">
        <v>315</v>
      </c>
      <c r="C447" s="254"/>
      <c r="D447" s="255"/>
      <c r="E447" s="256" t="s">
        <v>316</v>
      </c>
      <c r="F447" s="257"/>
      <c r="G447" s="258"/>
      <c r="H447" s="116"/>
      <c r="I447" s="120">
        <v>0</v>
      </c>
      <c r="J447" s="120">
        <v>25000</v>
      </c>
      <c r="K447" s="120">
        <v>19500</v>
      </c>
      <c r="L447" s="114">
        <f>K447/J447</f>
        <v>0.78</v>
      </c>
      <c r="M447" s="114">
        <f>K447/K448</f>
        <v>0.0019037931636785006</v>
      </c>
    </row>
    <row r="448" spans="2:13" ht="21" customHeight="1" thickBot="1">
      <c r="B448" s="259"/>
      <c r="C448" s="259"/>
      <c r="D448" s="259"/>
      <c r="E448" s="260" t="s">
        <v>278</v>
      </c>
      <c r="F448" s="261"/>
      <c r="G448" s="261"/>
      <c r="H448" s="22"/>
      <c r="I448" s="121">
        <f>SUM(I15,I69)</f>
        <v>7500803.140000001</v>
      </c>
      <c r="J448" s="121">
        <f>SUM(J15,J69)</f>
        <v>18078685.8</v>
      </c>
      <c r="K448" s="121">
        <f>SUM(K15,K69)</f>
        <v>10242709.330000002</v>
      </c>
      <c r="L448" s="115">
        <f>K448/J448</f>
        <v>0.5665627160797275</v>
      </c>
      <c r="M448" s="115" t="s">
        <v>13</v>
      </c>
    </row>
    <row r="449" spans="2:13" ht="12.75">
      <c r="B449" s="269" t="s">
        <v>318</v>
      </c>
      <c r="C449" s="268"/>
      <c r="D449" s="268"/>
      <c r="E449" s="268"/>
      <c r="F449" s="23"/>
      <c r="G449" s="23"/>
      <c r="H449" s="23"/>
      <c r="I449" s="23"/>
      <c r="J449" s="23"/>
      <c r="K449" s="23"/>
      <c r="L449" s="23"/>
      <c r="M449" s="23"/>
    </row>
    <row r="450" spans="2:13" ht="12.75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</row>
    <row r="451" spans="2:13" ht="12.75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</row>
    <row r="452" spans="2:13" ht="12.75">
      <c r="B452" s="262"/>
      <c r="C452" s="263"/>
      <c r="D452" s="263"/>
      <c r="E452" s="263"/>
      <c r="F452" s="263"/>
      <c r="G452" s="23"/>
      <c r="H452" s="23"/>
      <c r="I452" s="23"/>
      <c r="J452" s="23"/>
      <c r="K452" s="23"/>
      <c r="L452" s="23"/>
      <c r="M452" s="23"/>
    </row>
    <row r="453" spans="10:11" ht="12.75">
      <c r="J453" s="98"/>
      <c r="K453" s="98"/>
    </row>
  </sheetData>
  <sheetProtection/>
  <mergeCells count="879">
    <mergeCell ref="B449:E449"/>
    <mergeCell ref="B447:D447"/>
    <mergeCell ref="E447:G447"/>
    <mergeCell ref="B448:D448"/>
    <mergeCell ref="E448:G448"/>
    <mergeCell ref="B452:F452"/>
    <mergeCell ref="B444:D444"/>
    <mergeCell ref="E444:G444"/>
    <mergeCell ref="B445:D445"/>
    <mergeCell ref="E445:G445"/>
    <mergeCell ref="B446:D446"/>
    <mergeCell ref="E446:G446"/>
    <mergeCell ref="B441:D441"/>
    <mergeCell ref="E441:G441"/>
    <mergeCell ref="B442:D442"/>
    <mergeCell ref="E442:G442"/>
    <mergeCell ref="B443:D443"/>
    <mergeCell ref="E443:G443"/>
    <mergeCell ref="B438:D438"/>
    <mergeCell ref="E438:G438"/>
    <mergeCell ref="B439:D439"/>
    <mergeCell ref="E439:G439"/>
    <mergeCell ref="B440:D440"/>
    <mergeCell ref="E440:G440"/>
    <mergeCell ref="B435:D435"/>
    <mergeCell ref="E435:G435"/>
    <mergeCell ref="B436:D436"/>
    <mergeCell ref="E436:G436"/>
    <mergeCell ref="B437:D437"/>
    <mergeCell ref="E437:G437"/>
    <mergeCell ref="B432:D432"/>
    <mergeCell ref="E432:G432"/>
    <mergeCell ref="B433:D433"/>
    <mergeCell ref="E433:G433"/>
    <mergeCell ref="B434:D434"/>
    <mergeCell ref="E434:G434"/>
    <mergeCell ref="B429:D429"/>
    <mergeCell ref="E429:G429"/>
    <mergeCell ref="B430:D430"/>
    <mergeCell ref="E430:G430"/>
    <mergeCell ref="B431:D431"/>
    <mergeCell ref="E431:G431"/>
    <mergeCell ref="B426:D426"/>
    <mergeCell ref="E426:G426"/>
    <mergeCell ref="B427:D427"/>
    <mergeCell ref="E427:G427"/>
    <mergeCell ref="B428:D428"/>
    <mergeCell ref="E428:G428"/>
    <mergeCell ref="B423:D423"/>
    <mergeCell ref="E423:G423"/>
    <mergeCell ref="B424:D424"/>
    <mergeCell ref="E424:G424"/>
    <mergeCell ref="B425:D425"/>
    <mergeCell ref="E425:G425"/>
    <mergeCell ref="B420:D420"/>
    <mergeCell ref="E420:G420"/>
    <mergeCell ref="B421:D421"/>
    <mergeCell ref="E421:G421"/>
    <mergeCell ref="B422:D422"/>
    <mergeCell ref="E422:G422"/>
    <mergeCell ref="B417:D417"/>
    <mergeCell ref="E417:G417"/>
    <mergeCell ref="B418:D418"/>
    <mergeCell ref="E418:G418"/>
    <mergeCell ref="B419:D419"/>
    <mergeCell ref="E419:G419"/>
    <mergeCell ref="B414:D414"/>
    <mergeCell ref="E414:G414"/>
    <mergeCell ref="B415:D415"/>
    <mergeCell ref="E415:G415"/>
    <mergeCell ref="B416:D416"/>
    <mergeCell ref="E416:G416"/>
    <mergeCell ref="B411:D411"/>
    <mergeCell ref="E411:G411"/>
    <mergeCell ref="B412:D412"/>
    <mergeCell ref="E412:G412"/>
    <mergeCell ref="B413:D413"/>
    <mergeCell ref="E413:G413"/>
    <mergeCell ref="B408:D408"/>
    <mergeCell ref="E408:G408"/>
    <mergeCell ref="B409:D409"/>
    <mergeCell ref="E409:G409"/>
    <mergeCell ref="B410:D410"/>
    <mergeCell ref="E410:G410"/>
    <mergeCell ref="B405:D405"/>
    <mergeCell ref="E405:G405"/>
    <mergeCell ref="B406:D406"/>
    <mergeCell ref="E406:G406"/>
    <mergeCell ref="B407:D407"/>
    <mergeCell ref="E407:G407"/>
    <mergeCell ref="B402:D402"/>
    <mergeCell ref="E402:G402"/>
    <mergeCell ref="B403:D403"/>
    <mergeCell ref="E403:G403"/>
    <mergeCell ref="B404:D404"/>
    <mergeCell ref="E404:G404"/>
    <mergeCell ref="B399:D399"/>
    <mergeCell ref="E399:G399"/>
    <mergeCell ref="B400:D400"/>
    <mergeCell ref="E400:G400"/>
    <mergeCell ref="B401:D401"/>
    <mergeCell ref="E401:G401"/>
    <mergeCell ref="B396:D396"/>
    <mergeCell ref="E396:G396"/>
    <mergeCell ref="B397:D397"/>
    <mergeCell ref="E397:G397"/>
    <mergeCell ref="B398:D398"/>
    <mergeCell ref="E398:G398"/>
    <mergeCell ref="B393:D393"/>
    <mergeCell ref="E393:G393"/>
    <mergeCell ref="B394:D394"/>
    <mergeCell ref="E394:G394"/>
    <mergeCell ref="B395:D395"/>
    <mergeCell ref="E395:G395"/>
    <mergeCell ref="B390:D390"/>
    <mergeCell ref="E390:G390"/>
    <mergeCell ref="B391:D391"/>
    <mergeCell ref="E391:G391"/>
    <mergeCell ref="B392:D392"/>
    <mergeCell ref="E392:G392"/>
    <mergeCell ref="B387:D387"/>
    <mergeCell ref="E387:G387"/>
    <mergeCell ref="B388:D388"/>
    <mergeCell ref="E388:G388"/>
    <mergeCell ref="B389:D389"/>
    <mergeCell ref="E389:G389"/>
    <mergeCell ref="B384:D384"/>
    <mergeCell ref="E384:G384"/>
    <mergeCell ref="B385:D385"/>
    <mergeCell ref="E385:G385"/>
    <mergeCell ref="B386:D386"/>
    <mergeCell ref="E386:G386"/>
    <mergeCell ref="B381:D381"/>
    <mergeCell ref="E381:G381"/>
    <mergeCell ref="B382:D382"/>
    <mergeCell ref="E382:G382"/>
    <mergeCell ref="B383:D383"/>
    <mergeCell ref="E383:G383"/>
    <mergeCell ref="B378:D378"/>
    <mergeCell ref="E378:G378"/>
    <mergeCell ref="B379:D379"/>
    <mergeCell ref="E379:G379"/>
    <mergeCell ref="B380:D380"/>
    <mergeCell ref="E380:G380"/>
    <mergeCell ref="B375:D375"/>
    <mergeCell ref="E375:G375"/>
    <mergeCell ref="B376:D376"/>
    <mergeCell ref="E376:G376"/>
    <mergeCell ref="B377:D377"/>
    <mergeCell ref="E377:G377"/>
    <mergeCell ref="B372:D372"/>
    <mergeCell ref="E372:G372"/>
    <mergeCell ref="B373:D373"/>
    <mergeCell ref="E373:G373"/>
    <mergeCell ref="B374:D374"/>
    <mergeCell ref="E374:G374"/>
    <mergeCell ref="B369:D369"/>
    <mergeCell ref="E369:G369"/>
    <mergeCell ref="B370:D370"/>
    <mergeCell ref="E370:G370"/>
    <mergeCell ref="B371:D371"/>
    <mergeCell ref="E371:G371"/>
    <mergeCell ref="B366:D366"/>
    <mergeCell ref="E366:G366"/>
    <mergeCell ref="B367:D367"/>
    <mergeCell ref="E367:G367"/>
    <mergeCell ref="B368:D368"/>
    <mergeCell ref="E368:G368"/>
    <mergeCell ref="B363:D363"/>
    <mergeCell ref="E363:G363"/>
    <mergeCell ref="B364:D364"/>
    <mergeCell ref="E364:G364"/>
    <mergeCell ref="B365:D365"/>
    <mergeCell ref="E365:G365"/>
    <mergeCell ref="B360:D360"/>
    <mergeCell ref="E360:G360"/>
    <mergeCell ref="B361:D361"/>
    <mergeCell ref="E361:G361"/>
    <mergeCell ref="B362:D362"/>
    <mergeCell ref="E362:G362"/>
    <mergeCell ref="B357:D357"/>
    <mergeCell ref="E357:G357"/>
    <mergeCell ref="B358:D358"/>
    <mergeCell ref="E358:G358"/>
    <mergeCell ref="B359:D359"/>
    <mergeCell ref="E359:G359"/>
    <mergeCell ref="B354:D354"/>
    <mergeCell ref="E354:G354"/>
    <mergeCell ref="B355:D355"/>
    <mergeCell ref="E355:G355"/>
    <mergeCell ref="B356:D356"/>
    <mergeCell ref="E356:G356"/>
    <mergeCell ref="B351:D351"/>
    <mergeCell ref="E351:G351"/>
    <mergeCell ref="B352:D352"/>
    <mergeCell ref="E352:G352"/>
    <mergeCell ref="B353:D353"/>
    <mergeCell ref="E353:G353"/>
    <mergeCell ref="B348:D348"/>
    <mergeCell ref="E348:G348"/>
    <mergeCell ref="B349:D349"/>
    <mergeCell ref="E349:G349"/>
    <mergeCell ref="B350:D350"/>
    <mergeCell ref="E350:G350"/>
    <mergeCell ref="B345:D345"/>
    <mergeCell ref="E345:G345"/>
    <mergeCell ref="B346:D346"/>
    <mergeCell ref="E346:G346"/>
    <mergeCell ref="B347:D347"/>
    <mergeCell ref="E347:G347"/>
    <mergeCell ref="B342:D342"/>
    <mergeCell ref="E342:G342"/>
    <mergeCell ref="B343:D343"/>
    <mergeCell ref="E343:G343"/>
    <mergeCell ref="B344:D344"/>
    <mergeCell ref="E344:G344"/>
    <mergeCell ref="B339:D339"/>
    <mergeCell ref="E339:G339"/>
    <mergeCell ref="B340:D340"/>
    <mergeCell ref="E340:G340"/>
    <mergeCell ref="B341:D341"/>
    <mergeCell ref="E341:G341"/>
    <mergeCell ref="B336:D336"/>
    <mergeCell ref="E336:G336"/>
    <mergeCell ref="B337:D337"/>
    <mergeCell ref="E337:G337"/>
    <mergeCell ref="B338:D338"/>
    <mergeCell ref="E338:G338"/>
    <mergeCell ref="B333:D333"/>
    <mergeCell ref="E333:G333"/>
    <mergeCell ref="B334:D334"/>
    <mergeCell ref="E334:G334"/>
    <mergeCell ref="B335:D335"/>
    <mergeCell ref="E335:G335"/>
    <mergeCell ref="B330:D330"/>
    <mergeCell ref="E330:G330"/>
    <mergeCell ref="B331:D331"/>
    <mergeCell ref="E331:G331"/>
    <mergeCell ref="B332:D332"/>
    <mergeCell ref="E332:G332"/>
    <mergeCell ref="B327:D327"/>
    <mergeCell ref="E327:G327"/>
    <mergeCell ref="B328:D328"/>
    <mergeCell ref="E328:G328"/>
    <mergeCell ref="B329:D329"/>
    <mergeCell ref="E329:G329"/>
    <mergeCell ref="B324:D324"/>
    <mergeCell ref="E324:G324"/>
    <mergeCell ref="B325:D325"/>
    <mergeCell ref="E325:G325"/>
    <mergeCell ref="B326:D326"/>
    <mergeCell ref="E326:G326"/>
    <mergeCell ref="B321:D321"/>
    <mergeCell ref="E321:G321"/>
    <mergeCell ref="B322:D322"/>
    <mergeCell ref="E322:G322"/>
    <mergeCell ref="B323:D323"/>
    <mergeCell ref="E323:G323"/>
    <mergeCell ref="B318:D318"/>
    <mergeCell ref="E318:G318"/>
    <mergeCell ref="B319:D319"/>
    <mergeCell ref="E319:G319"/>
    <mergeCell ref="B320:D320"/>
    <mergeCell ref="E320:G320"/>
    <mergeCell ref="B315:D315"/>
    <mergeCell ref="E315:G315"/>
    <mergeCell ref="B316:D316"/>
    <mergeCell ref="E316:G316"/>
    <mergeCell ref="B317:D317"/>
    <mergeCell ref="E317:G317"/>
    <mergeCell ref="B312:D312"/>
    <mergeCell ref="E312:G312"/>
    <mergeCell ref="B313:D313"/>
    <mergeCell ref="E313:G313"/>
    <mergeCell ref="B314:D314"/>
    <mergeCell ref="E314:G314"/>
    <mergeCell ref="B309:D309"/>
    <mergeCell ref="E309:G309"/>
    <mergeCell ref="B310:D310"/>
    <mergeCell ref="E310:G310"/>
    <mergeCell ref="B311:D311"/>
    <mergeCell ref="E311:G311"/>
    <mergeCell ref="B306:D306"/>
    <mergeCell ref="E306:G306"/>
    <mergeCell ref="B307:D307"/>
    <mergeCell ref="E307:G307"/>
    <mergeCell ref="B308:D308"/>
    <mergeCell ref="E308:G308"/>
    <mergeCell ref="B303:D303"/>
    <mergeCell ref="E303:G303"/>
    <mergeCell ref="B304:D304"/>
    <mergeCell ref="E304:G304"/>
    <mergeCell ref="B305:D305"/>
    <mergeCell ref="E305:G305"/>
    <mergeCell ref="B300:D300"/>
    <mergeCell ref="E300:G300"/>
    <mergeCell ref="B301:D301"/>
    <mergeCell ref="E301:G301"/>
    <mergeCell ref="B302:D302"/>
    <mergeCell ref="E302:G302"/>
    <mergeCell ref="B297:D297"/>
    <mergeCell ref="E297:G297"/>
    <mergeCell ref="B298:D298"/>
    <mergeCell ref="E298:G298"/>
    <mergeCell ref="B299:D299"/>
    <mergeCell ref="E299:G299"/>
    <mergeCell ref="B294:D294"/>
    <mergeCell ref="E294:G294"/>
    <mergeCell ref="B295:D295"/>
    <mergeCell ref="E295:G295"/>
    <mergeCell ref="B296:D296"/>
    <mergeCell ref="E296:G296"/>
    <mergeCell ref="B291:D291"/>
    <mergeCell ref="E291:G291"/>
    <mergeCell ref="B292:D292"/>
    <mergeCell ref="E292:G292"/>
    <mergeCell ref="B293:D293"/>
    <mergeCell ref="E293:G293"/>
    <mergeCell ref="B288:D288"/>
    <mergeCell ref="E288:G288"/>
    <mergeCell ref="B289:D289"/>
    <mergeCell ref="E289:G289"/>
    <mergeCell ref="B290:D290"/>
    <mergeCell ref="E290:G290"/>
    <mergeCell ref="B285:D285"/>
    <mergeCell ref="E285:G285"/>
    <mergeCell ref="B286:D286"/>
    <mergeCell ref="E286:G286"/>
    <mergeCell ref="B287:D287"/>
    <mergeCell ref="E287:G287"/>
    <mergeCell ref="B282:D282"/>
    <mergeCell ref="E282:G282"/>
    <mergeCell ref="B283:D283"/>
    <mergeCell ref="E283:G283"/>
    <mergeCell ref="B284:D284"/>
    <mergeCell ref="E284:G284"/>
    <mergeCell ref="B279:D279"/>
    <mergeCell ref="E279:G279"/>
    <mergeCell ref="B280:D280"/>
    <mergeCell ref="E280:G280"/>
    <mergeCell ref="B281:D281"/>
    <mergeCell ref="E281:G281"/>
    <mergeCell ref="B276:D276"/>
    <mergeCell ref="E276:G276"/>
    <mergeCell ref="B277:D277"/>
    <mergeCell ref="E277:G277"/>
    <mergeCell ref="B278:D278"/>
    <mergeCell ref="E278:G278"/>
    <mergeCell ref="B273:D273"/>
    <mergeCell ref="E273:G273"/>
    <mergeCell ref="B274:D274"/>
    <mergeCell ref="E274:G274"/>
    <mergeCell ref="B275:D275"/>
    <mergeCell ref="E275:G275"/>
    <mergeCell ref="B270:D270"/>
    <mergeCell ref="E270:G270"/>
    <mergeCell ref="B271:D271"/>
    <mergeCell ref="E271:G271"/>
    <mergeCell ref="B272:D272"/>
    <mergeCell ref="E272:G272"/>
    <mergeCell ref="B267:D267"/>
    <mergeCell ref="E267:G267"/>
    <mergeCell ref="B268:D268"/>
    <mergeCell ref="E268:G268"/>
    <mergeCell ref="B269:D269"/>
    <mergeCell ref="E269:G269"/>
    <mergeCell ref="B264:D264"/>
    <mergeCell ref="E264:G264"/>
    <mergeCell ref="B265:D265"/>
    <mergeCell ref="E265:G265"/>
    <mergeCell ref="B266:D266"/>
    <mergeCell ref="E266:G266"/>
    <mergeCell ref="B261:D261"/>
    <mergeCell ref="E261:G261"/>
    <mergeCell ref="B262:D262"/>
    <mergeCell ref="E262:G262"/>
    <mergeCell ref="B263:D263"/>
    <mergeCell ref="E263:G263"/>
    <mergeCell ref="B258:D258"/>
    <mergeCell ref="E258:G258"/>
    <mergeCell ref="B259:D259"/>
    <mergeCell ref="E259:G259"/>
    <mergeCell ref="B260:D260"/>
    <mergeCell ref="E260:G260"/>
    <mergeCell ref="B255:D255"/>
    <mergeCell ref="E255:G255"/>
    <mergeCell ref="B256:D256"/>
    <mergeCell ref="E256:G256"/>
    <mergeCell ref="B257:D257"/>
    <mergeCell ref="E257:G257"/>
    <mergeCell ref="B252:D252"/>
    <mergeCell ref="E252:G252"/>
    <mergeCell ref="B253:D253"/>
    <mergeCell ref="E253:G253"/>
    <mergeCell ref="B254:D254"/>
    <mergeCell ref="E254:G254"/>
    <mergeCell ref="B249:D249"/>
    <mergeCell ref="E249:G249"/>
    <mergeCell ref="B250:D250"/>
    <mergeCell ref="E250:G250"/>
    <mergeCell ref="B251:D251"/>
    <mergeCell ref="E251:G251"/>
    <mergeCell ref="B246:D246"/>
    <mergeCell ref="E246:G246"/>
    <mergeCell ref="B247:D247"/>
    <mergeCell ref="E247:G247"/>
    <mergeCell ref="B248:D248"/>
    <mergeCell ref="E248:G248"/>
    <mergeCell ref="B243:D243"/>
    <mergeCell ref="E243:G243"/>
    <mergeCell ref="B244:D244"/>
    <mergeCell ref="E244:G244"/>
    <mergeCell ref="B245:D245"/>
    <mergeCell ref="E245:G245"/>
    <mergeCell ref="B240:D240"/>
    <mergeCell ref="E240:G240"/>
    <mergeCell ref="B241:D241"/>
    <mergeCell ref="E241:G241"/>
    <mergeCell ref="B242:D242"/>
    <mergeCell ref="E242:G242"/>
    <mergeCell ref="B237:D237"/>
    <mergeCell ref="E237:G237"/>
    <mergeCell ref="B238:D238"/>
    <mergeCell ref="E238:G238"/>
    <mergeCell ref="B239:D239"/>
    <mergeCell ref="E239:G239"/>
    <mergeCell ref="B234:D234"/>
    <mergeCell ref="E234:G234"/>
    <mergeCell ref="B235:D235"/>
    <mergeCell ref="E235:G235"/>
    <mergeCell ref="B236:D236"/>
    <mergeCell ref="E236:G236"/>
    <mergeCell ref="B231:D231"/>
    <mergeCell ref="E231:G231"/>
    <mergeCell ref="B232:D232"/>
    <mergeCell ref="E232:G232"/>
    <mergeCell ref="B233:D233"/>
    <mergeCell ref="E233:G233"/>
    <mergeCell ref="B228:D228"/>
    <mergeCell ref="E228:G228"/>
    <mergeCell ref="B229:D229"/>
    <mergeCell ref="E229:G229"/>
    <mergeCell ref="B230:D230"/>
    <mergeCell ref="E230:G230"/>
    <mergeCell ref="B225:D225"/>
    <mergeCell ref="E225:G225"/>
    <mergeCell ref="B226:D226"/>
    <mergeCell ref="E226:G226"/>
    <mergeCell ref="B227:D227"/>
    <mergeCell ref="E227:G227"/>
    <mergeCell ref="B222:D222"/>
    <mergeCell ref="E222:G222"/>
    <mergeCell ref="B223:D223"/>
    <mergeCell ref="E223:G223"/>
    <mergeCell ref="B224:D224"/>
    <mergeCell ref="E224:G224"/>
    <mergeCell ref="B219:D219"/>
    <mergeCell ref="E219:G219"/>
    <mergeCell ref="B220:D220"/>
    <mergeCell ref="E220:G220"/>
    <mergeCell ref="B221:D221"/>
    <mergeCell ref="E221:G221"/>
    <mergeCell ref="B216:D216"/>
    <mergeCell ref="E216:G216"/>
    <mergeCell ref="B217:D217"/>
    <mergeCell ref="E217:G217"/>
    <mergeCell ref="B218:D218"/>
    <mergeCell ref="E218:G218"/>
    <mergeCell ref="B213:D213"/>
    <mergeCell ref="E213:G213"/>
    <mergeCell ref="B214:D214"/>
    <mergeCell ref="E214:G214"/>
    <mergeCell ref="B215:D215"/>
    <mergeCell ref="E215:G215"/>
    <mergeCell ref="B210:D210"/>
    <mergeCell ref="E210:G210"/>
    <mergeCell ref="B211:D211"/>
    <mergeCell ref="E211:G211"/>
    <mergeCell ref="B212:D212"/>
    <mergeCell ref="E212:G212"/>
    <mergeCell ref="B207:D207"/>
    <mergeCell ref="E207:G207"/>
    <mergeCell ref="B208:D208"/>
    <mergeCell ref="E208:G208"/>
    <mergeCell ref="B209:D209"/>
    <mergeCell ref="E209:G209"/>
    <mergeCell ref="B204:D204"/>
    <mergeCell ref="E204:G204"/>
    <mergeCell ref="B205:D205"/>
    <mergeCell ref="E205:G205"/>
    <mergeCell ref="B206:D206"/>
    <mergeCell ref="E206:G206"/>
    <mergeCell ref="B201:D201"/>
    <mergeCell ref="E201:G201"/>
    <mergeCell ref="B202:D202"/>
    <mergeCell ref="E202:G202"/>
    <mergeCell ref="B203:D203"/>
    <mergeCell ref="E203:G203"/>
    <mergeCell ref="B198:D198"/>
    <mergeCell ref="E198:G198"/>
    <mergeCell ref="B199:D199"/>
    <mergeCell ref="E199:G199"/>
    <mergeCell ref="B200:D200"/>
    <mergeCell ref="E200:G200"/>
    <mergeCell ref="B195:D195"/>
    <mergeCell ref="E195:G195"/>
    <mergeCell ref="B196:D196"/>
    <mergeCell ref="E196:G196"/>
    <mergeCell ref="B197:D197"/>
    <mergeCell ref="E197:G197"/>
    <mergeCell ref="B192:D192"/>
    <mergeCell ref="E192:G192"/>
    <mergeCell ref="B193:D193"/>
    <mergeCell ref="E193:G193"/>
    <mergeCell ref="B194:D194"/>
    <mergeCell ref="E194:G194"/>
    <mergeCell ref="B189:D189"/>
    <mergeCell ref="E189:G189"/>
    <mergeCell ref="B190:D190"/>
    <mergeCell ref="E190:G190"/>
    <mergeCell ref="B191:D191"/>
    <mergeCell ref="E191:G191"/>
    <mergeCell ref="B186:D186"/>
    <mergeCell ref="E186:G186"/>
    <mergeCell ref="B187:D187"/>
    <mergeCell ref="E187:G187"/>
    <mergeCell ref="B188:D188"/>
    <mergeCell ref="E188:G188"/>
    <mergeCell ref="B183:D183"/>
    <mergeCell ref="E183:G183"/>
    <mergeCell ref="B184:D184"/>
    <mergeCell ref="E184:G184"/>
    <mergeCell ref="B185:D185"/>
    <mergeCell ref="E185:G185"/>
    <mergeCell ref="B180:D180"/>
    <mergeCell ref="E180:G180"/>
    <mergeCell ref="B181:D181"/>
    <mergeCell ref="E181:G181"/>
    <mergeCell ref="B182:D182"/>
    <mergeCell ref="E182:G182"/>
    <mergeCell ref="B177:D177"/>
    <mergeCell ref="E177:G177"/>
    <mergeCell ref="B178:D178"/>
    <mergeCell ref="E178:G178"/>
    <mergeCell ref="B179:D179"/>
    <mergeCell ref="E179:G179"/>
    <mergeCell ref="B174:D174"/>
    <mergeCell ref="E174:G174"/>
    <mergeCell ref="B175:D175"/>
    <mergeCell ref="E175:G175"/>
    <mergeCell ref="B176:D176"/>
    <mergeCell ref="E176:G176"/>
    <mergeCell ref="B171:D171"/>
    <mergeCell ref="E171:G171"/>
    <mergeCell ref="B172:D172"/>
    <mergeCell ref="E172:G172"/>
    <mergeCell ref="B173:D173"/>
    <mergeCell ref="E173:G173"/>
    <mergeCell ref="B168:D168"/>
    <mergeCell ref="E168:G168"/>
    <mergeCell ref="B169:D169"/>
    <mergeCell ref="E169:G169"/>
    <mergeCell ref="B170:D170"/>
    <mergeCell ref="E170:G170"/>
    <mergeCell ref="B165:D165"/>
    <mergeCell ref="E165:G165"/>
    <mergeCell ref="B166:D166"/>
    <mergeCell ref="E166:G166"/>
    <mergeCell ref="B167:D167"/>
    <mergeCell ref="E167:G167"/>
    <mergeCell ref="B162:D162"/>
    <mergeCell ref="E162:G162"/>
    <mergeCell ref="B163:D163"/>
    <mergeCell ref="E163:G163"/>
    <mergeCell ref="B164:D164"/>
    <mergeCell ref="E164:G164"/>
    <mergeCell ref="B159:D159"/>
    <mergeCell ref="E159:G159"/>
    <mergeCell ref="B160:D160"/>
    <mergeCell ref="E160:G160"/>
    <mergeCell ref="B161:D161"/>
    <mergeCell ref="E161:G161"/>
    <mergeCell ref="B156:D156"/>
    <mergeCell ref="E156:G156"/>
    <mergeCell ref="B157:D157"/>
    <mergeCell ref="E157:G157"/>
    <mergeCell ref="B158:D158"/>
    <mergeCell ref="E158:G158"/>
    <mergeCell ref="B153:D153"/>
    <mergeCell ref="E153:G153"/>
    <mergeCell ref="B154:D154"/>
    <mergeCell ref="E154:G154"/>
    <mergeCell ref="B155:D155"/>
    <mergeCell ref="E155:G155"/>
    <mergeCell ref="B150:D150"/>
    <mergeCell ref="E150:G150"/>
    <mergeCell ref="B151:D151"/>
    <mergeCell ref="E151:G151"/>
    <mergeCell ref="B152:D152"/>
    <mergeCell ref="E152:G152"/>
    <mergeCell ref="B147:D147"/>
    <mergeCell ref="E147:G147"/>
    <mergeCell ref="B148:D148"/>
    <mergeCell ref="E148:G148"/>
    <mergeCell ref="B149:D149"/>
    <mergeCell ref="E149:G149"/>
    <mergeCell ref="B144:D144"/>
    <mergeCell ref="E144:G144"/>
    <mergeCell ref="B145:D145"/>
    <mergeCell ref="E145:G145"/>
    <mergeCell ref="B146:D146"/>
    <mergeCell ref="E146:G146"/>
    <mergeCell ref="B141:D141"/>
    <mergeCell ref="E141:G141"/>
    <mergeCell ref="B142:D142"/>
    <mergeCell ref="E142:G142"/>
    <mergeCell ref="B143:D143"/>
    <mergeCell ref="E143:G143"/>
    <mergeCell ref="B138:D138"/>
    <mergeCell ref="E138:G138"/>
    <mergeCell ref="B139:D139"/>
    <mergeCell ref="E139:G139"/>
    <mergeCell ref="B140:D140"/>
    <mergeCell ref="E140:G140"/>
    <mergeCell ref="B135:D135"/>
    <mergeCell ref="E135:G135"/>
    <mergeCell ref="B136:D136"/>
    <mergeCell ref="E136:G136"/>
    <mergeCell ref="B137:D137"/>
    <mergeCell ref="E137:G137"/>
    <mergeCell ref="B132:D132"/>
    <mergeCell ref="E132:G132"/>
    <mergeCell ref="B133:D133"/>
    <mergeCell ref="E133:G133"/>
    <mergeCell ref="B134:D134"/>
    <mergeCell ref="E134:G134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27:D127"/>
    <mergeCell ref="E127:G127"/>
    <mergeCell ref="B128:D128"/>
    <mergeCell ref="E128:G128"/>
    <mergeCell ref="B123:D123"/>
    <mergeCell ref="E123:G123"/>
    <mergeCell ref="B124:D124"/>
    <mergeCell ref="E124:G124"/>
    <mergeCell ref="B125:D125"/>
    <mergeCell ref="E125:G125"/>
    <mergeCell ref="B120:D120"/>
    <mergeCell ref="E120:G120"/>
    <mergeCell ref="B121:D121"/>
    <mergeCell ref="E121:G121"/>
    <mergeCell ref="B122:D122"/>
    <mergeCell ref="E122:G122"/>
    <mergeCell ref="B117:D117"/>
    <mergeCell ref="E117:G117"/>
    <mergeCell ref="B118:D118"/>
    <mergeCell ref="E118:G118"/>
    <mergeCell ref="B119:D119"/>
    <mergeCell ref="E119:G119"/>
    <mergeCell ref="B114:D114"/>
    <mergeCell ref="E114:G114"/>
    <mergeCell ref="B115:D115"/>
    <mergeCell ref="E115:G115"/>
    <mergeCell ref="B116:D116"/>
    <mergeCell ref="E116:G116"/>
    <mergeCell ref="B111:D111"/>
    <mergeCell ref="E111:G111"/>
    <mergeCell ref="B112:D112"/>
    <mergeCell ref="E112:G112"/>
    <mergeCell ref="B113:D113"/>
    <mergeCell ref="E113:G113"/>
    <mergeCell ref="B108:D108"/>
    <mergeCell ref="E108:G108"/>
    <mergeCell ref="B109:D109"/>
    <mergeCell ref="E109:G109"/>
    <mergeCell ref="B110:D110"/>
    <mergeCell ref="E110:G110"/>
    <mergeCell ref="B105:D105"/>
    <mergeCell ref="E105:G105"/>
    <mergeCell ref="B106:D106"/>
    <mergeCell ref="E106:G106"/>
    <mergeCell ref="B107:D107"/>
    <mergeCell ref="E107:G107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D100"/>
    <mergeCell ref="E100:G100"/>
    <mergeCell ref="B101:D101"/>
    <mergeCell ref="E101:G101"/>
    <mergeCell ref="B96:D96"/>
    <mergeCell ref="E96:G96"/>
    <mergeCell ref="B97:D97"/>
    <mergeCell ref="E97:G97"/>
    <mergeCell ref="B98:D98"/>
    <mergeCell ref="E98:G98"/>
    <mergeCell ref="B93:D93"/>
    <mergeCell ref="E93:G93"/>
    <mergeCell ref="B94:D94"/>
    <mergeCell ref="E94:G94"/>
    <mergeCell ref="B95:D95"/>
    <mergeCell ref="E95:G95"/>
    <mergeCell ref="B90:D90"/>
    <mergeCell ref="E90:G90"/>
    <mergeCell ref="B91:D91"/>
    <mergeCell ref="E91:G91"/>
    <mergeCell ref="B92:D92"/>
    <mergeCell ref="E92:G92"/>
    <mergeCell ref="B87:D87"/>
    <mergeCell ref="E87:G87"/>
    <mergeCell ref="B88:D88"/>
    <mergeCell ref="E88:G88"/>
    <mergeCell ref="B89:D89"/>
    <mergeCell ref="E89:G89"/>
    <mergeCell ref="B84:D84"/>
    <mergeCell ref="E84:G84"/>
    <mergeCell ref="B85:D85"/>
    <mergeCell ref="E85:G85"/>
    <mergeCell ref="B86:D86"/>
    <mergeCell ref="E86:G86"/>
    <mergeCell ref="B81:D81"/>
    <mergeCell ref="E81:G81"/>
    <mergeCell ref="B82:D82"/>
    <mergeCell ref="E82:G82"/>
    <mergeCell ref="B83:D83"/>
    <mergeCell ref="E83:G83"/>
    <mergeCell ref="B78:D78"/>
    <mergeCell ref="E78:G78"/>
    <mergeCell ref="B79:D79"/>
    <mergeCell ref="E79:G79"/>
    <mergeCell ref="B80:D80"/>
    <mergeCell ref="E80:G80"/>
    <mergeCell ref="B75:D75"/>
    <mergeCell ref="E75:G75"/>
    <mergeCell ref="B76:D76"/>
    <mergeCell ref="E76:G76"/>
    <mergeCell ref="B77:D77"/>
    <mergeCell ref="E77:G77"/>
    <mergeCell ref="B72:D72"/>
    <mergeCell ref="E72:G72"/>
    <mergeCell ref="B73:D73"/>
    <mergeCell ref="E73:G73"/>
    <mergeCell ref="B74:D74"/>
    <mergeCell ref="E74:G74"/>
    <mergeCell ref="B69:D69"/>
    <mergeCell ref="E69:G69"/>
    <mergeCell ref="B70:D70"/>
    <mergeCell ref="E70:G70"/>
    <mergeCell ref="B71:D71"/>
    <mergeCell ref="E71:G71"/>
    <mergeCell ref="B66:D66"/>
    <mergeCell ref="E66:G66"/>
    <mergeCell ref="B67:D67"/>
    <mergeCell ref="E67:G67"/>
    <mergeCell ref="B68:D68"/>
    <mergeCell ref="E68:G68"/>
    <mergeCell ref="B63:D63"/>
    <mergeCell ref="E63:G63"/>
    <mergeCell ref="B64:D64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E14:G14"/>
    <mergeCell ref="B15:D15"/>
    <mergeCell ref="E15:G15"/>
    <mergeCell ref="B16:D16"/>
    <mergeCell ref="E16:G16"/>
    <mergeCell ref="B17:D17"/>
    <mergeCell ref="E17:G17"/>
    <mergeCell ref="B5:N11"/>
    <mergeCell ref="B12:D12"/>
    <mergeCell ref="E12:G13"/>
    <mergeCell ref="I12:I13"/>
    <mergeCell ref="J12:J13"/>
    <mergeCell ref="K12:K13"/>
    <mergeCell ref="L12:L13"/>
    <mergeCell ref="M12:M13"/>
  </mergeCells>
  <printOptions/>
  <pageMargins left="0.7479166666666667" right="0.7479166666666667" top="0.9840277777777778" bottom="0.9840277777777778" header="0.5118055555555556" footer="0.5118055555555556"/>
  <pageSetup fitToHeight="0" horizontalDpi="300" verticalDpi="300" orientation="landscape" paperSize="9" r:id="rId1"/>
  <headerFooter differentFirst="1" alignWithMargins="0">
    <oddHeader>&amp;C&amp;P</oddHeader>
    <firstHeader>&amp;RZałącznik nr 3 do Informacji o przebiegu wykonania budżetu Gminy Jedlina-Zdrój za okres od 1 stycznia do dnia 30 czerwca 2012r.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2" t="s">
        <v>238</v>
      </c>
      <c r="C1" s="33"/>
      <c r="D1" s="38"/>
      <c r="E1" s="38"/>
    </row>
    <row r="2" spans="2:5" ht="12.75">
      <c r="B2" s="32" t="s">
        <v>239</v>
      </c>
      <c r="C2" s="33"/>
      <c r="D2" s="38"/>
      <c r="E2" s="38"/>
    </row>
    <row r="3" spans="2:5" ht="12.75">
      <c r="B3" s="34"/>
      <c r="C3" s="34"/>
      <c r="D3" s="39"/>
      <c r="E3" s="39"/>
    </row>
    <row r="4" spans="2:5" ht="51">
      <c r="B4" s="35" t="s">
        <v>240</v>
      </c>
      <c r="C4" s="34"/>
      <c r="D4" s="39"/>
      <c r="E4" s="39"/>
    </row>
    <row r="5" spans="2:5" ht="12.75">
      <c r="B5" s="34"/>
      <c r="C5" s="34"/>
      <c r="D5" s="39"/>
      <c r="E5" s="39"/>
    </row>
    <row r="6" spans="2:5" ht="25.5">
      <c r="B6" s="32" t="s">
        <v>241</v>
      </c>
      <c r="C6" s="33"/>
      <c r="D6" s="38"/>
      <c r="E6" s="40" t="s">
        <v>242</v>
      </c>
    </row>
    <row r="7" spans="2:5" ht="13.5" thickBot="1">
      <c r="B7" s="34"/>
      <c r="C7" s="34"/>
      <c r="D7" s="39"/>
      <c r="E7" s="39"/>
    </row>
    <row r="8" spans="2:5" ht="39" thickBot="1">
      <c r="B8" s="36" t="s">
        <v>243</v>
      </c>
      <c r="C8" s="37"/>
      <c r="D8" s="41"/>
      <c r="E8" s="42">
        <v>32</v>
      </c>
    </row>
    <row r="9" spans="2:5" ht="12.75">
      <c r="B9" s="34"/>
      <c r="C9" s="34"/>
      <c r="D9" s="39"/>
      <c r="E9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wrobelm</cp:lastModifiedBy>
  <cp:lastPrinted>2012-08-16T09:34:02Z</cp:lastPrinted>
  <dcterms:created xsi:type="dcterms:W3CDTF">2007-08-28T00:13:44Z</dcterms:created>
  <dcterms:modified xsi:type="dcterms:W3CDTF">2012-08-16T09:34:03Z</dcterms:modified>
  <cp:category/>
  <cp:version/>
  <cp:contentType/>
  <cp:contentStatus/>
  <cp:revision>1</cp:revision>
</cp:coreProperties>
</file>